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/>
  </bookViews>
  <sheets>
    <sheet name="Data" sheetId="2" r:id="rId1"/>
    <sheet name="Histogram" sheetId="6" r:id="rId2"/>
    <sheet name="One Var Summary" sheetId="7" r:id="rId3"/>
    <sheet name="_STDS_DG3562BFA4" sheetId="8" state="hidden" r:id="rId4"/>
    <sheet name="Differences" sheetId="9" r:id="rId5"/>
  </sheets>
  <definedNames>
    <definedName name="PalisadeReportWorksheetCreatedBy" localSheetId="4" hidden="1">"StatTools"</definedName>
    <definedName name="PalisadeReportWorksheetCreatedBy" localSheetId="1" hidden="1">"StatTools"</definedName>
    <definedName name="PalisadeReportWorksheetCreatedBy" localSheetId="2" hidden="1">"StatTools"</definedName>
    <definedName name="ST_Difference">Data!$D$2:$D$97</definedName>
    <definedName name="ST_Final">Data!$C$2:$C$97</definedName>
    <definedName name="ST_Midterm">Data!$B$2:$B$97</definedName>
    <definedName name="ST_Student">Data!$A$2:$A$97</definedName>
    <definedName name="StatToolsHeader" localSheetId="4">Differences!$1:$5</definedName>
    <definedName name="StatToolsHeader" localSheetId="1">Histogram!$1:$5</definedName>
    <definedName name="StatToolsHeader" localSheetId="2">'One Var Summary'!$1:$5</definedName>
    <definedName name="STWBD_StatToolsHistogram_BinMaximum" hidden="1">" 1.01E+300"</definedName>
    <definedName name="STWBD_StatToolsHistogram_BinMinimum" hidden="1">" 1.01E+300"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"-32767"</definedName>
    <definedName name="STWBD_StatToolsHistogram_VariableList" hidden="1">1</definedName>
    <definedName name="STWBD_StatToolsHistogram_VariableList_1" hidden="1">"U_x0001_VG6588A182DEBCA0E_x0001_"</definedName>
    <definedName name="STWBD_StatToolsHistogram_VarSelectorDefaultDataSet" hidden="1">"DG3562BFA4"</definedName>
    <definedName name="STWBD_StatToolsHistogram_XAxisStyle" hidden="1">" 0"</definedName>
    <definedName name="STWBD_StatToolsHistogram_YAxisStyle" hidden="1">" 0"</definedName>
    <definedName name="STWBD_StatToolsOneVarSummary_Count" hidden="1">"TRUE"</definedName>
    <definedName name="STWBD_StatToolsOneVarSummary_DefaultDataFormat" hidden="1">" 0"</definedName>
    <definedName name="STWBD_StatToolsOneVarSummary_FirstQuartile" hidden="1">"TRUE"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"TRUE"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"TRUE"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"TRUE"</definedName>
    <definedName name="STWBD_StatToolsOneVarSummary_VariableList" hidden="1">1</definedName>
    <definedName name="STWBD_StatToolsOneVarSummary_VariableList_1" hidden="1">"U_x0001_VG6588A182DEBCA0E_x0001_"</definedName>
    <definedName name="STWBD_StatToolsOneVarSummary_Variance" hidden="1">"FALSE"</definedName>
    <definedName name="STWBD_StatToolsOneVarSummary_VarSelectorDefaultDataSet" hidden="1">"DG3562BFA4"</definedName>
  </definedNames>
  <calcPr calcId="152511" iterate="1"/>
</workbook>
</file>

<file path=xl/calcChain.xml><?xml version="1.0" encoding="utf-8"?>
<calcChain xmlns="http://schemas.openxmlformats.org/spreadsheetml/2006/main">
  <c r="G17" i="9" l="1"/>
  <c r="G16" i="9"/>
  <c r="G15" i="9"/>
  <c r="G14" i="9"/>
  <c r="G13" i="9"/>
  <c r="G12" i="9"/>
  <c r="G11" i="9"/>
  <c r="G10" i="9"/>
  <c r="B9" i="8"/>
  <c r="B19" i="8"/>
  <c r="B16" i="8"/>
  <c r="B13" i="8"/>
  <c r="B7" i="8"/>
  <c r="B3" i="8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B22" i="8" s="1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2" i="2"/>
  <c r="D48" i="6"/>
  <c r="D47" i="6"/>
  <c r="D46" i="6"/>
  <c r="D45" i="6"/>
  <c r="D44" i="6"/>
  <c r="D43" i="6"/>
  <c r="D42" i="6"/>
  <c r="D41" i="6"/>
  <c r="D16" i="6"/>
  <c r="D15" i="6"/>
  <c r="D14" i="6"/>
  <c r="D13" i="6"/>
  <c r="D12" i="6"/>
  <c r="D11" i="6"/>
  <c r="D10" i="6"/>
  <c r="D9" i="6"/>
  <c r="C13" i="7"/>
  <c r="B15" i="7"/>
  <c r="C11" i="7"/>
  <c r="B16" i="7"/>
  <c r="B13" i="7"/>
  <c r="E10" i="6"/>
  <c r="H10" i="9"/>
  <c r="H17" i="9"/>
  <c r="C10" i="7"/>
  <c r="E13" i="6"/>
  <c r="B11" i="7"/>
  <c r="B9" i="9"/>
  <c r="B12" i="7"/>
  <c r="C14" i="7"/>
  <c r="E12" i="6"/>
  <c r="C12" i="7"/>
  <c r="E44" i="6"/>
  <c r="B14" i="7"/>
  <c r="E42" i="6"/>
  <c r="E15" i="6"/>
  <c r="B9" i="7"/>
  <c r="E14" i="6"/>
  <c r="B13" i="9"/>
  <c r="E11" i="6"/>
  <c r="H11" i="9"/>
  <c r="C9" i="7"/>
  <c r="E48" i="6"/>
  <c r="C16" i="7"/>
  <c r="H15" i="9"/>
  <c r="H12" i="9"/>
  <c r="B14" i="9"/>
  <c r="B12" i="9"/>
  <c r="E47" i="6"/>
  <c r="E41" i="6"/>
  <c r="E46" i="6"/>
  <c r="B10" i="7"/>
  <c r="E43" i="6"/>
  <c r="E9" i="6"/>
  <c r="H14" i="9"/>
  <c r="B15" i="9"/>
  <c r="B16" i="9"/>
  <c r="C15" i="7"/>
  <c r="E16" i="6"/>
  <c r="B10" i="9"/>
  <c r="H16" i="9"/>
  <c r="E45" i="6"/>
  <c r="B11" i="9"/>
  <c r="H13" i="9"/>
  <c r="I11" i="9" l="1"/>
  <c r="F15" i="6"/>
  <c r="F46" i="6"/>
  <c r="F43" i="6"/>
  <c r="F48" i="6"/>
  <c r="F10" i="6"/>
  <c r="F12" i="6"/>
  <c r="F42" i="6"/>
  <c r="I13" i="9"/>
  <c r="F45" i="6"/>
  <c r="F47" i="6"/>
  <c r="F9" i="6"/>
  <c r="F11" i="6"/>
  <c r="F14" i="6"/>
  <c r="F41" i="6"/>
  <c r="F44" i="6"/>
  <c r="I12" i="9"/>
  <c r="I14" i="9"/>
  <c r="I16" i="9"/>
  <c r="F16" i="6"/>
  <c r="I10" i="9"/>
  <c r="F13" i="6"/>
  <c r="I17" i="9"/>
  <c r="I15" i="9"/>
  <c r="J15" i="9" l="1"/>
  <c r="J17" i="9"/>
  <c r="G13" i="6"/>
  <c r="J10" i="9"/>
  <c r="G16" i="6"/>
  <c r="J16" i="9"/>
  <c r="J14" i="9"/>
  <c r="J12" i="9"/>
  <c r="G44" i="6"/>
  <c r="G41" i="6"/>
  <c r="G14" i="6"/>
  <c r="G11" i="6"/>
  <c r="G9" i="6"/>
  <c r="G47" i="6"/>
  <c r="G45" i="6"/>
  <c r="J13" i="9"/>
  <c r="G42" i="6"/>
  <c r="G12" i="6"/>
  <c r="G10" i="6"/>
  <c r="G48" i="6"/>
  <c r="G43" i="6"/>
  <c r="G46" i="6"/>
  <c r="G15" i="6"/>
  <c r="J11" i="9"/>
</calcChain>
</file>

<file path=xl/comments1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>Out of 100 possible points.</t>
        </r>
      </text>
    </comment>
    <comment ref="C1" authorId="0" shapeId="0">
      <text>
        <r>
          <rPr>
            <sz val="8"/>
            <color indexed="81"/>
            <rFont val="Tahoma"/>
            <family val="2"/>
          </rPr>
          <t>Out of 100 possible points.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A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  <comment ref="A40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comments3.xml><?xml version="1.0" encoding="utf-8"?>
<comments xmlns="http://schemas.openxmlformats.org/spreadsheetml/2006/main">
  <authors>
    <author xml:space="preserve"> Chris Albright</author>
  </authors>
  <commentList>
    <comment ref="D9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sharedStrings.xml><?xml version="1.0" encoding="utf-8"?>
<sst xmlns="http://schemas.openxmlformats.org/spreadsheetml/2006/main" count="152" uniqueCount="86">
  <si>
    <t>Student</t>
  </si>
  <si>
    <t>Midterm</t>
  </si>
  <si>
    <t>Final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</si>
  <si>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</si>
  <si>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</si>
  <si>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</si>
  <si>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</si>
  <si>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</si>
  <si>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</si>
  <si>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</si>
  <si>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</si>
  <si>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</si>
  <si>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</si>
  <si>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</si>
  <si>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</si>
  <si>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DG3562BFA4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</si>
  <si>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</si>
  <si>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</si>
  <si>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</si>
  <si>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</si>
  <si>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</si>
  <si>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</si>
  <si>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</si>
  <si>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</si>
  <si>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</si>
  <si>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</si>
  <si>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var1</t>
  </si>
  <si>
    <t>ST_Student</t>
  </si>
  <si>
    <t>1 : Ranges</t>
  </si>
  <si>
    <t>1 : MultiRefs</t>
  </si>
  <si>
    <t>2 : Info</t>
  </si>
  <si>
    <t>var2</t>
  </si>
  <si>
    <t>ST_Midterm</t>
  </si>
  <si>
    <t>2 : Ranges</t>
  </si>
  <si>
    <t>2 : MultiRefs</t>
  </si>
  <si>
    <t>3 : Info</t>
  </si>
  <si>
    <t>var3</t>
  </si>
  <si>
    <t>ST_Final</t>
  </si>
  <si>
    <t>3 : Ranges</t>
  </si>
  <si>
    <t>3 : MultiRefs</t>
  </si>
  <si>
    <t>StatTools</t>
  </si>
  <si>
    <t>(Core Analysis Pack)</t>
  </si>
  <si>
    <t>Analysis:</t>
  </si>
  <si>
    <t>Histogram</t>
  </si>
  <si>
    <t>Performed By:</t>
  </si>
  <si>
    <t xml:space="preserve"> Chris Albright</t>
  </si>
  <si>
    <t>Date:</t>
  </si>
  <si>
    <t>Updating:</t>
  </si>
  <si>
    <t>Live</t>
  </si>
  <si>
    <t>Bin Min</t>
  </si>
  <si>
    <t>Bin Max</t>
  </si>
  <si>
    <t>Bin Midpoint</t>
  </si>
  <si>
    <t>Freq.</t>
  </si>
  <si>
    <t>Rel. Freq.</t>
  </si>
  <si>
    <t>Prb. Density</t>
  </si>
  <si>
    <t>Midterm / Data Set #1</t>
  </si>
  <si>
    <t>Bin #1</t>
  </si>
  <si>
    <t>Bin #2</t>
  </si>
  <si>
    <t>Bin #3</t>
  </si>
  <si>
    <t>Bin #4</t>
  </si>
  <si>
    <t>Bin #5</t>
  </si>
  <si>
    <t>Bin #6</t>
  </si>
  <si>
    <t>Bin #7</t>
  </si>
  <si>
    <t>Bin #8</t>
  </si>
  <si>
    <t>Final / Data Set #1</t>
  </si>
  <si>
    <t>One Variable Summary</t>
  </si>
  <si>
    <t>Mean</t>
  </si>
  <si>
    <t>Std. Dev.</t>
  </si>
  <si>
    <t>Median</t>
  </si>
  <si>
    <t>Minimum</t>
  </si>
  <si>
    <t>Maximum</t>
  </si>
  <si>
    <t>Count</t>
  </si>
  <si>
    <t>1st Quartile</t>
  </si>
  <si>
    <t>3rd Quartile</t>
  </si>
  <si>
    <t>Difference</t>
  </si>
  <si>
    <t>VG2A1FAD4123471194</t>
  </si>
  <si>
    <t>VG27179A663B317F6E</t>
  </si>
  <si>
    <t>VG13BD39381B200D19</t>
  </si>
  <si>
    <t>4 : Info</t>
  </si>
  <si>
    <t>VG6588A182DEBCA0E</t>
  </si>
  <si>
    <t>var4</t>
  </si>
  <si>
    <t>ST_Difference</t>
  </si>
  <si>
    <t>4 : Ranges</t>
  </si>
  <si>
    <t>4 : MultiRefs</t>
  </si>
  <si>
    <t>Difference / Data Set #1</t>
  </si>
  <si>
    <t>Friday, February 10,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</si>
</sst>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u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4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6" fillId="2" borderId="0" xfId="0" applyFont="1" applyFill="1"/>
    <xf numFmtId="0" fontId="6" fillId="2" borderId="1" xfId="0" applyFont="1" applyFill="1" applyBorder="1"/>
    <xf numFmtId="0" fontId="8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9" fontId="7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49" fontId="9" fillId="0" borderId="2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7" fillId="0" borderId="2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164" fontId="0" fillId="3" borderId="0" xfId="0" applyNumberFormat="1" applyFill="1" applyAlignment="1">
      <alignment horizontal="left"/>
    </xf>
    <xf numFmtId="49" fontId="7" fillId="0" borderId="0" xfId="0" applyNumberFormat="1" applyFont="1" applyAlignment="1">
      <alignment horizontal="center"/>
    </xf>
  </cellXfs>
  <cellStyles count="2">
    <cellStyle name="Normal" xfId="0" builtinId="0" customBuiltin="1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Midterm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Histogram!$D$9:$D$16</c:f>
              <c:numCache>
                <c:formatCode>0.000</c:formatCode>
                <c:ptCount val="8"/>
                <c:pt idx="0">
                  <c:v>64.1875</c:v>
                </c:pt>
                <c:pt idx="1">
                  <c:v>68.5625</c:v>
                </c:pt>
                <c:pt idx="2">
                  <c:v>72.9375</c:v>
                </c:pt>
                <c:pt idx="3">
                  <c:v>77.3125</c:v>
                </c:pt>
                <c:pt idx="4">
                  <c:v>81.6875</c:v>
                </c:pt>
                <c:pt idx="5">
                  <c:v>86.0625</c:v>
                </c:pt>
                <c:pt idx="6">
                  <c:v>90.4375</c:v>
                </c:pt>
                <c:pt idx="7">
                  <c:v>94.8125</c:v>
                </c:pt>
              </c:numCache>
            </c:numRef>
          </c:cat>
          <c:val>
            <c:numRef>
              <c:f>Histogram!$E$9:$E$16</c:f>
              <c:numCache>
                <c:formatCode>General</c:formatCode>
                <c:ptCount val="8"/>
                <c:pt idx="0">
                  <c:v>3</c:v>
                </c:pt>
                <c:pt idx="1">
                  <c:v>6</c:v>
                </c:pt>
                <c:pt idx="2">
                  <c:v>24</c:v>
                </c:pt>
                <c:pt idx="3">
                  <c:v>18</c:v>
                </c:pt>
                <c:pt idx="4">
                  <c:v>18</c:v>
                </c:pt>
                <c:pt idx="5">
                  <c:v>16</c:v>
                </c:pt>
                <c:pt idx="6">
                  <c:v>7</c:v>
                </c:pt>
                <c:pt idx="7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87307624"/>
        <c:axId val="487307232"/>
      </c:barChart>
      <c:catAx>
        <c:axId val="487307624"/>
        <c:scaling>
          <c:orientation val="minMax"/>
        </c:scaling>
        <c:delete val="0"/>
        <c:axPos val="b"/>
        <c:numFmt formatCode="0.0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87307232"/>
        <c:crosses val="autoZero"/>
        <c:auto val="1"/>
        <c:lblAlgn val="ctr"/>
        <c:lblOffset val="100"/>
        <c:noMultiLvlLbl val="0"/>
      </c:catAx>
      <c:valAx>
        <c:axId val="48730723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87307624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Final / Data Set #1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Histogram!$D$41:$D$48</c:f>
              <c:numCache>
                <c:formatCode>0.000</c:formatCode>
                <c:ptCount val="8"/>
                <c:pt idx="0">
                  <c:v>58.75</c:v>
                </c:pt>
                <c:pt idx="1">
                  <c:v>64.25</c:v>
                </c:pt>
                <c:pt idx="2">
                  <c:v>69.75</c:v>
                </c:pt>
                <c:pt idx="3">
                  <c:v>75.25</c:v>
                </c:pt>
                <c:pt idx="4">
                  <c:v>80.75</c:v>
                </c:pt>
                <c:pt idx="5">
                  <c:v>86.25</c:v>
                </c:pt>
                <c:pt idx="6">
                  <c:v>91.75</c:v>
                </c:pt>
                <c:pt idx="7">
                  <c:v>97.25</c:v>
                </c:pt>
              </c:numCache>
            </c:numRef>
          </c:cat>
          <c:val>
            <c:numRef>
              <c:f>Histogram!$E$41:$E$48</c:f>
              <c:numCache>
                <c:formatCode>General</c:formatCode>
                <c:ptCount val="8"/>
                <c:pt idx="0">
                  <c:v>3</c:v>
                </c:pt>
                <c:pt idx="1">
                  <c:v>5</c:v>
                </c:pt>
                <c:pt idx="2">
                  <c:v>12</c:v>
                </c:pt>
                <c:pt idx="3">
                  <c:v>24</c:v>
                </c:pt>
                <c:pt idx="4">
                  <c:v>15</c:v>
                </c:pt>
                <c:pt idx="5">
                  <c:v>22</c:v>
                </c:pt>
                <c:pt idx="6">
                  <c:v>10</c:v>
                </c:pt>
                <c:pt idx="7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87308408"/>
        <c:axId val="487308016"/>
      </c:barChart>
      <c:catAx>
        <c:axId val="487308408"/>
        <c:scaling>
          <c:orientation val="minMax"/>
        </c:scaling>
        <c:delete val="0"/>
        <c:axPos val="b"/>
        <c:numFmt formatCode="0.0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87308016"/>
        <c:crosses val="autoZero"/>
        <c:auto val="1"/>
        <c:lblAlgn val="ctr"/>
        <c:lblOffset val="100"/>
        <c:noMultiLvlLbl val="0"/>
      </c:catAx>
      <c:valAx>
        <c:axId val="48730801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87308408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Difference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Differences!$G$10:$G$17</c:f>
              <c:numCache>
                <c:formatCode>0.000</c:formatCode>
                <c:ptCount val="8"/>
                <c:pt idx="0">
                  <c:v>-8.75</c:v>
                </c:pt>
                <c:pt idx="1">
                  <c:v>-6.25</c:v>
                </c:pt>
                <c:pt idx="2">
                  <c:v>-3.75</c:v>
                </c:pt>
                <c:pt idx="3">
                  <c:v>-1.25</c:v>
                </c:pt>
                <c:pt idx="4">
                  <c:v>1.25</c:v>
                </c:pt>
                <c:pt idx="5">
                  <c:v>3.75</c:v>
                </c:pt>
                <c:pt idx="6">
                  <c:v>6.25</c:v>
                </c:pt>
                <c:pt idx="7">
                  <c:v>8.75</c:v>
                </c:pt>
              </c:numCache>
            </c:numRef>
          </c:cat>
          <c:val>
            <c:numRef>
              <c:f>Differences!$H$10:$H$17</c:f>
              <c:numCache>
                <c:formatCode>General</c:formatCode>
                <c:ptCount val="8"/>
                <c:pt idx="0">
                  <c:v>13</c:v>
                </c:pt>
                <c:pt idx="1">
                  <c:v>13</c:v>
                </c:pt>
                <c:pt idx="2">
                  <c:v>6</c:v>
                </c:pt>
                <c:pt idx="3">
                  <c:v>10</c:v>
                </c:pt>
                <c:pt idx="4">
                  <c:v>7</c:v>
                </c:pt>
                <c:pt idx="5">
                  <c:v>25</c:v>
                </c:pt>
                <c:pt idx="6">
                  <c:v>7</c:v>
                </c:pt>
                <c:pt idx="7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87308800"/>
        <c:axId val="487309192"/>
      </c:barChart>
      <c:catAx>
        <c:axId val="487308800"/>
        <c:scaling>
          <c:orientation val="minMax"/>
        </c:scaling>
        <c:delete val="0"/>
        <c:axPos val="b"/>
        <c:numFmt formatCode="0.0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487309192"/>
        <c:crosses val="autoZero"/>
        <c:auto val="1"/>
        <c:lblAlgn val="ctr"/>
        <c:lblOffset val="100"/>
        <c:noMultiLvlLbl val="0"/>
      </c:catAx>
      <c:valAx>
        <c:axId val="487309192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487308800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</xdr:row>
      <xdr:rowOff>152399</xdr:rowOff>
    </xdr:from>
    <xdr:to>
      <xdr:col>8</xdr:col>
      <xdr:colOff>390526</xdr:colOff>
      <xdr:row>7</xdr:row>
      <xdr:rowOff>161925</xdr:rowOff>
    </xdr:to>
    <xdr:sp macro="" textlink="">
      <xdr:nvSpPr>
        <xdr:cNvPr id="2" name="TextBox 1"/>
        <xdr:cNvSpPr txBox="1"/>
      </xdr:nvSpPr>
      <xdr:spPr>
        <a:xfrm>
          <a:off x="3362325" y="533399"/>
          <a:ext cx="1990726" cy="96202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After calculating</a:t>
          </a:r>
          <a:r>
            <a:rPr lang="en-US" sz="1100" baseline="0"/>
            <a:t> the differences in column D, don't forget to include this column in the StatTools data set.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16</xdr:row>
      <xdr:rowOff>80962</xdr:rowOff>
    </xdr:from>
    <xdr:to>
      <xdr:col>5</xdr:col>
      <xdr:colOff>600075</xdr:colOff>
      <xdr:row>33</xdr:row>
      <xdr:rowOff>17462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12700</xdr:colOff>
      <xdr:row>48</xdr:row>
      <xdr:rowOff>80962</xdr:rowOff>
    </xdr:from>
    <xdr:to>
      <xdr:col>5</xdr:col>
      <xdr:colOff>600075</xdr:colOff>
      <xdr:row>65</xdr:row>
      <xdr:rowOff>17462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142876</xdr:colOff>
      <xdr:row>21</xdr:row>
      <xdr:rowOff>85724</xdr:rowOff>
    </xdr:from>
    <xdr:to>
      <xdr:col>10</xdr:col>
      <xdr:colOff>457201</xdr:colOff>
      <xdr:row>28</xdr:row>
      <xdr:rowOff>85725</xdr:rowOff>
    </xdr:to>
    <xdr:sp macro="" textlink="">
      <xdr:nvSpPr>
        <xdr:cNvPr id="4" name="TextBox 3"/>
        <xdr:cNvSpPr txBox="1"/>
      </xdr:nvSpPr>
      <xdr:spPr>
        <a:xfrm>
          <a:off x="6076951" y="3943349"/>
          <a:ext cx="2857500" cy="1333501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Each histogram is somewhat symmetrical and bell-shaped. A bit of skewness if evident in the midterm</a:t>
          </a:r>
          <a:r>
            <a:rPr lang="en-US" sz="1100" baseline="0"/>
            <a:t> scores, and the final exams have some "bumps." But this have to do with the specific bins chosen by StatTools.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514350</xdr:colOff>
      <xdr:row>8</xdr:row>
      <xdr:rowOff>76199</xdr:rowOff>
    </xdr:from>
    <xdr:to>
      <xdr:col>7</xdr:col>
      <xdr:colOff>152400</xdr:colOff>
      <xdr:row>19</xdr:row>
      <xdr:rowOff>142875</xdr:rowOff>
    </xdr:to>
    <xdr:sp macro="" textlink="">
      <xdr:nvSpPr>
        <xdr:cNvPr id="2" name="TextBox 1"/>
        <xdr:cNvSpPr txBox="1"/>
      </xdr:nvSpPr>
      <xdr:spPr>
        <a:xfrm>
          <a:off x="3333750" y="1400174"/>
          <a:ext cx="3028950" cy="193357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Parts b, c: </a:t>
          </a:r>
          <a:r>
            <a:rPr lang="en-US" sz="1100"/>
            <a:t>The means are slightly larger than the medians, and</a:t>
          </a:r>
          <a:r>
            <a:rPr lang="en-US" sz="1100" baseline="0"/>
            <a:t> this is because a slight bit of skewness to the right, but they're extremely close to one another. The instructor could quote either to the students.</a:t>
          </a:r>
        </a:p>
        <a:p>
          <a:endParaRPr lang="en-US" sz="1100" b="1" baseline="0"/>
        </a:p>
        <a:p>
          <a:r>
            <a:rPr lang="en-US" sz="1100" b="1" baseline="0"/>
            <a:t>Part d: </a:t>
          </a:r>
          <a:r>
            <a:rPr lang="en-US" sz="1100" baseline="0"/>
            <a:t>There is a considerable amount of spread in each of the exams, ranging from 62 (or 56) to 97 (or 100). However, most of the students are in the mid-70s to mid-80s.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12700</xdr:colOff>
      <xdr:row>17</xdr:row>
      <xdr:rowOff>80962</xdr:rowOff>
    </xdr:from>
    <xdr:to>
      <xdr:col>8</xdr:col>
      <xdr:colOff>600075</xdr:colOff>
      <xdr:row>34</xdr:row>
      <xdr:rowOff>17462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247649</xdr:colOff>
      <xdr:row>22</xdr:row>
      <xdr:rowOff>9525</xdr:rowOff>
    </xdr:from>
    <xdr:to>
      <xdr:col>2</xdr:col>
      <xdr:colOff>609599</xdr:colOff>
      <xdr:row>30</xdr:row>
      <xdr:rowOff>95250</xdr:rowOff>
    </xdr:to>
    <xdr:sp macro="" textlink="">
      <xdr:nvSpPr>
        <xdr:cNvPr id="3" name="TextBox 2"/>
        <xdr:cNvSpPr txBox="1"/>
      </xdr:nvSpPr>
      <xdr:spPr>
        <a:xfrm>
          <a:off x="247649" y="4057650"/>
          <a:ext cx="2333625" cy="16097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e: </a:t>
          </a:r>
          <a:r>
            <a:rPr lang="en-US" sz="1100"/>
            <a:t>Except for some bumpiness</a:t>
          </a:r>
          <a:r>
            <a:rPr lang="en-US" sz="1100" baseline="0"/>
            <a:t> in the histogram, the differences are fairly evenly spread out between -10 and +10, which means that students don't do a lot better or worse on the final than they did on the midterm.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D97"/>
  <sheetViews>
    <sheetView tabSelected="1" workbookViewId="0"/>
  </sheetViews>
  <sheetFormatPr defaultRowHeight="15" x14ac:dyDescent="0.25"/>
  <cols>
    <col min="1" max="1" width="9.140625" style="4"/>
    <col min="2" max="3" width="9.140625" style="1"/>
    <col min="4" max="4" width="10.42578125" style="1" bestFit="1" customWidth="1"/>
    <col min="5" max="16384" width="9.140625" style="1"/>
  </cols>
  <sheetData>
    <row r="1" spans="1:4" x14ac:dyDescent="0.25">
      <c r="A1" s="3" t="s">
        <v>0</v>
      </c>
      <c r="B1" s="2" t="s">
        <v>1</v>
      </c>
      <c r="C1" s="2" t="s">
        <v>2</v>
      </c>
      <c r="D1" s="2" t="s">
        <v>74</v>
      </c>
    </row>
    <row r="2" spans="1:4" x14ac:dyDescent="0.25">
      <c r="A2" s="4">
        <v>1</v>
      </c>
      <c r="B2" s="1">
        <v>72</v>
      </c>
      <c r="C2" s="1">
        <v>70</v>
      </c>
      <c r="D2" s="1">
        <f>C2-B2</f>
        <v>-2</v>
      </c>
    </row>
    <row r="3" spans="1:4" x14ac:dyDescent="0.25">
      <c r="A3" s="4">
        <v>2</v>
      </c>
      <c r="B3" s="1">
        <v>95</v>
      </c>
      <c r="C3" s="1">
        <v>100</v>
      </c>
      <c r="D3" s="1">
        <f t="shared" ref="D3:D66" si="0">C3-B3</f>
        <v>5</v>
      </c>
    </row>
    <row r="4" spans="1:4" x14ac:dyDescent="0.25">
      <c r="A4" s="4">
        <v>3</v>
      </c>
      <c r="B4" s="1">
        <v>83</v>
      </c>
      <c r="C4" s="1">
        <v>88</v>
      </c>
      <c r="D4" s="1">
        <f t="shared" si="0"/>
        <v>5</v>
      </c>
    </row>
    <row r="5" spans="1:4" x14ac:dyDescent="0.25">
      <c r="A5" s="4">
        <v>4</v>
      </c>
      <c r="B5" s="1">
        <v>85</v>
      </c>
      <c r="C5" s="1">
        <v>75</v>
      </c>
      <c r="D5" s="1">
        <f t="shared" si="0"/>
        <v>-10</v>
      </c>
    </row>
    <row r="6" spans="1:4" x14ac:dyDescent="0.25">
      <c r="A6" s="4">
        <v>5</v>
      </c>
      <c r="B6" s="1">
        <v>65</v>
      </c>
      <c r="C6" s="1">
        <v>73</v>
      </c>
      <c r="D6" s="1">
        <f t="shared" si="0"/>
        <v>8</v>
      </c>
    </row>
    <row r="7" spans="1:4" x14ac:dyDescent="0.25">
      <c r="A7" s="4">
        <v>6</v>
      </c>
      <c r="B7" s="1">
        <v>82</v>
      </c>
      <c r="C7" s="1">
        <v>86</v>
      </c>
      <c r="D7" s="1">
        <f t="shared" si="0"/>
        <v>4</v>
      </c>
    </row>
    <row r="8" spans="1:4" x14ac:dyDescent="0.25">
      <c r="A8" s="4">
        <v>7</v>
      </c>
      <c r="B8" s="1">
        <v>84</v>
      </c>
      <c r="C8" s="1">
        <v>85</v>
      </c>
      <c r="D8" s="1">
        <f t="shared" si="0"/>
        <v>1</v>
      </c>
    </row>
    <row r="9" spans="1:4" x14ac:dyDescent="0.25">
      <c r="A9" s="4">
        <v>8</v>
      </c>
      <c r="B9" s="1">
        <v>74</v>
      </c>
      <c r="C9" s="1">
        <v>69</v>
      </c>
      <c r="D9" s="1">
        <f t="shared" si="0"/>
        <v>-5</v>
      </c>
    </row>
    <row r="10" spans="1:4" x14ac:dyDescent="0.25">
      <c r="A10" s="4">
        <v>9</v>
      </c>
      <c r="B10" s="1">
        <v>74</v>
      </c>
      <c r="C10" s="1">
        <v>76</v>
      </c>
      <c r="D10" s="1">
        <f t="shared" si="0"/>
        <v>2</v>
      </c>
    </row>
    <row r="11" spans="1:4" x14ac:dyDescent="0.25">
      <c r="A11" s="4">
        <v>10</v>
      </c>
      <c r="B11" s="1">
        <v>82</v>
      </c>
      <c r="C11" s="1">
        <v>73</v>
      </c>
      <c r="D11" s="1">
        <f t="shared" si="0"/>
        <v>-9</v>
      </c>
    </row>
    <row r="12" spans="1:4" x14ac:dyDescent="0.25">
      <c r="A12" s="4">
        <v>11</v>
      </c>
      <c r="B12" s="1">
        <v>81</v>
      </c>
      <c r="C12" s="1">
        <v>71</v>
      </c>
      <c r="D12" s="1">
        <f t="shared" si="0"/>
        <v>-10</v>
      </c>
    </row>
    <row r="13" spans="1:4" x14ac:dyDescent="0.25">
      <c r="A13" s="4">
        <v>12</v>
      </c>
      <c r="B13" s="1">
        <v>75</v>
      </c>
      <c r="C13" s="1">
        <v>80</v>
      </c>
      <c r="D13" s="1">
        <f t="shared" si="0"/>
        <v>5</v>
      </c>
    </row>
    <row r="14" spans="1:4" x14ac:dyDescent="0.25">
      <c r="A14" s="4">
        <v>13</v>
      </c>
      <c r="B14" s="1">
        <v>78</v>
      </c>
      <c r="C14" s="1">
        <v>72</v>
      </c>
      <c r="D14" s="1">
        <f t="shared" si="0"/>
        <v>-6</v>
      </c>
    </row>
    <row r="15" spans="1:4" x14ac:dyDescent="0.25">
      <c r="A15" s="4">
        <v>14</v>
      </c>
      <c r="B15" s="1">
        <v>78</v>
      </c>
      <c r="C15" s="1">
        <v>83</v>
      </c>
      <c r="D15" s="1">
        <f t="shared" si="0"/>
        <v>5</v>
      </c>
    </row>
    <row r="16" spans="1:4" x14ac:dyDescent="0.25">
      <c r="A16" s="4">
        <v>15</v>
      </c>
      <c r="B16" s="1">
        <v>72</v>
      </c>
      <c r="C16" s="1">
        <v>68</v>
      </c>
      <c r="D16" s="1">
        <f t="shared" si="0"/>
        <v>-4</v>
      </c>
    </row>
    <row r="17" spans="1:4" x14ac:dyDescent="0.25">
      <c r="A17" s="4">
        <v>16</v>
      </c>
      <c r="B17" s="1">
        <v>73</v>
      </c>
      <c r="C17" s="1">
        <v>83</v>
      </c>
      <c r="D17" s="1">
        <f t="shared" si="0"/>
        <v>10</v>
      </c>
    </row>
    <row r="18" spans="1:4" x14ac:dyDescent="0.25">
      <c r="A18" s="4">
        <v>17</v>
      </c>
      <c r="B18" s="1">
        <v>75</v>
      </c>
      <c r="C18" s="1">
        <v>76</v>
      </c>
      <c r="D18" s="1">
        <f t="shared" si="0"/>
        <v>1</v>
      </c>
    </row>
    <row r="19" spans="1:4" x14ac:dyDescent="0.25">
      <c r="A19" s="4">
        <v>18</v>
      </c>
      <c r="B19" s="1">
        <v>79</v>
      </c>
      <c r="C19" s="1">
        <v>69</v>
      </c>
      <c r="D19" s="1">
        <f t="shared" si="0"/>
        <v>-10</v>
      </c>
    </row>
    <row r="20" spans="1:4" x14ac:dyDescent="0.25">
      <c r="A20" s="4">
        <v>19</v>
      </c>
      <c r="B20" s="1">
        <v>72</v>
      </c>
      <c r="C20" s="1">
        <v>76</v>
      </c>
      <c r="D20" s="1">
        <f t="shared" si="0"/>
        <v>4</v>
      </c>
    </row>
    <row r="21" spans="1:4" x14ac:dyDescent="0.25">
      <c r="A21" s="4">
        <v>20</v>
      </c>
      <c r="B21" s="1">
        <v>75</v>
      </c>
      <c r="C21" s="1">
        <v>79</v>
      </c>
      <c r="D21" s="1">
        <f t="shared" si="0"/>
        <v>4</v>
      </c>
    </row>
    <row r="22" spans="1:4" x14ac:dyDescent="0.25">
      <c r="A22" s="4">
        <v>21</v>
      </c>
      <c r="B22" s="1">
        <v>77</v>
      </c>
      <c r="C22" s="1">
        <v>74</v>
      </c>
      <c r="D22" s="1">
        <f t="shared" si="0"/>
        <v>-3</v>
      </c>
    </row>
    <row r="23" spans="1:4" x14ac:dyDescent="0.25">
      <c r="A23" s="4">
        <v>22</v>
      </c>
      <c r="B23" s="1">
        <v>71</v>
      </c>
      <c r="C23" s="1">
        <v>80</v>
      </c>
      <c r="D23" s="1">
        <f t="shared" si="0"/>
        <v>9</v>
      </c>
    </row>
    <row r="24" spans="1:4" x14ac:dyDescent="0.25">
      <c r="A24" s="4">
        <v>23</v>
      </c>
      <c r="B24" s="1">
        <v>78</v>
      </c>
      <c r="C24" s="1">
        <v>70</v>
      </c>
      <c r="D24" s="1">
        <f t="shared" si="0"/>
        <v>-8</v>
      </c>
    </row>
    <row r="25" spans="1:4" x14ac:dyDescent="0.25">
      <c r="A25" s="4">
        <v>24</v>
      </c>
      <c r="B25" s="1">
        <v>83</v>
      </c>
      <c r="C25" s="1">
        <v>93</v>
      </c>
      <c r="D25" s="1">
        <f t="shared" si="0"/>
        <v>10</v>
      </c>
    </row>
    <row r="26" spans="1:4" x14ac:dyDescent="0.25">
      <c r="A26" s="4">
        <v>25</v>
      </c>
      <c r="B26" s="1">
        <v>84</v>
      </c>
      <c r="C26" s="1">
        <v>78</v>
      </c>
      <c r="D26" s="1">
        <f t="shared" si="0"/>
        <v>-6</v>
      </c>
    </row>
    <row r="27" spans="1:4" x14ac:dyDescent="0.25">
      <c r="A27" s="4">
        <v>26</v>
      </c>
      <c r="B27" s="1">
        <v>71</v>
      </c>
      <c r="C27" s="1">
        <v>81</v>
      </c>
      <c r="D27" s="1">
        <f t="shared" si="0"/>
        <v>10</v>
      </c>
    </row>
    <row r="28" spans="1:4" x14ac:dyDescent="0.25">
      <c r="A28" s="4">
        <v>27</v>
      </c>
      <c r="B28" s="1">
        <v>81</v>
      </c>
      <c r="C28" s="1">
        <v>73</v>
      </c>
      <c r="D28" s="1">
        <f t="shared" si="0"/>
        <v>-8</v>
      </c>
    </row>
    <row r="29" spans="1:4" x14ac:dyDescent="0.25">
      <c r="A29" s="4">
        <v>28</v>
      </c>
      <c r="B29" s="1">
        <v>82</v>
      </c>
      <c r="C29" s="1">
        <v>88</v>
      </c>
      <c r="D29" s="1">
        <f t="shared" si="0"/>
        <v>6</v>
      </c>
    </row>
    <row r="30" spans="1:4" x14ac:dyDescent="0.25">
      <c r="A30" s="4">
        <v>29</v>
      </c>
      <c r="B30" s="1">
        <v>79</v>
      </c>
      <c r="C30" s="1">
        <v>83</v>
      </c>
      <c r="D30" s="1">
        <f t="shared" si="0"/>
        <v>4</v>
      </c>
    </row>
    <row r="31" spans="1:4" x14ac:dyDescent="0.25">
      <c r="A31" s="4">
        <v>30</v>
      </c>
      <c r="B31" s="1">
        <v>71</v>
      </c>
      <c r="C31" s="1">
        <v>69</v>
      </c>
      <c r="D31" s="1">
        <f t="shared" si="0"/>
        <v>-2</v>
      </c>
    </row>
    <row r="32" spans="1:4" x14ac:dyDescent="0.25">
      <c r="A32" s="4">
        <v>31</v>
      </c>
      <c r="B32" s="1">
        <v>73</v>
      </c>
      <c r="C32" s="1">
        <v>77</v>
      </c>
      <c r="D32" s="1">
        <f t="shared" si="0"/>
        <v>4</v>
      </c>
    </row>
    <row r="33" spans="1:4" x14ac:dyDescent="0.25">
      <c r="A33" s="4">
        <v>32</v>
      </c>
      <c r="B33" s="1">
        <v>89</v>
      </c>
      <c r="C33" s="1">
        <v>87</v>
      </c>
      <c r="D33" s="1">
        <f t="shared" si="0"/>
        <v>-2</v>
      </c>
    </row>
    <row r="34" spans="1:4" x14ac:dyDescent="0.25">
      <c r="A34" s="4">
        <v>33</v>
      </c>
      <c r="B34" s="1">
        <v>74</v>
      </c>
      <c r="C34" s="1">
        <v>74</v>
      </c>
      <c r="D34" s="1">
        <f t="shared" si="0"/>
        <v>0</v>
      </c>
    </row>
    <row r="35" spans="1:4" x14ac:dyDescent="0.25">
      <c r="A35" s="4">
        <v>34</v>
      </c>
      <c r="B35" s="1">
        <v>75</v>
      </c>
      <c r="C35" s="1">
        <v>78</v>
      </c>
      <c r="D35" s="1">
        <f t="shared" si="0"/>
        <v>3</v>
      </c>
    </row>
    <row r="36" spans="1:4" x14ac:dyDescent="0.25">
      <c r="A36" s="4">
        <v>35</v>
      </c>
      <c r="B36" s="1">
        <v>93</v>
      </c>
      <c r="C36" s="1">
        <v>96</v>
      </c>
      <c r="D36" s="1">
        <f t="shared" si="0"/>
        <v>3</v>
      </c>
    </row>
    <row r="37" spans="1:4" x14ac:dyDescent="0.25">
      <c r="A37" s="4">
        <v>36</v>
      </c>
      <c r="B37" s="1">
        <v>74</v>
      </c>
      <c r="C37" s="1">
        <v>84</v>
      </c>
      <c r="D37" s="1">
        <f t="shared" si="0"/>
        <v>10</v>
      </c>
    </row>
    <row r="38" spans="1:4" x14ac:dyDescent="0.25">
      <c r="A38" s="4">
        <v>37</v>
      </c>
      <c r="B38" s="1">
        <v>88</v>
      </c>
      <c r="C38" s="1">
        <v>90</v>
      </c>
      <c r="D38" s="1">
        <f t="shared" si="0"/>
        <v>2</v>
      </c>
    </row>
    <row r="39" spans="1:4" x14ac:dyDescent="0.25">
      <c r="A39" s="4">
        <v>38</v>
      </c>
      <c r="B39" s="1">
        <v>83</v>
      </c>
      <c r="C39" s="1">
        <v>89</v>
      </c>
      <c r="D39" s="1">
        <f t="shared" si="0"/>
        <v>6</v>
      </c>
    </row>
    <row r="40" spans="1:4" x14ac:dyDescent="0.25">
      <c r="A40" s="4">
        <v>39</v>
      </c>
      <c r="B40" s="1">
        <v>90</v>
      </c>
      <c r="C40" s="1">
        <v>100</v>
      </c>
      <c r="D40" s="1">
        <f t="shared" si="0"/>
        <v>10</v>
      </c>
    </row>
    <row r="41" spans="1:4" x14ac:dyDescent="0.25">
      <c r="A41" s="4">
        <v>40</v>
      </c>
      <c r="B41" s="1">
        <v>82</v>
      </c>
      <c r="C41" s="1">
        <v>82</v>
      </c>
      <c r="D41" s="1">
        <f t="shared" si="0"/>
        <v>0</v>
      </c>
    </row>
    <row r="42" spans="1:4" x14ac:dyDescent="0.25">
      <c r="A42" s="4">
        <v>41</v>
      </c>
      <c r="B42" s="1">
        <v>79</v>
      </c>
      <c r="C42" s="1">
        <v>85</v>
      </c>
      <c r="D42" s="1">
        <f t="shared" si="0"/>
        <v>6</v>
      </c>
    </row>
    <row r="43" spans="1:4" x14ac:dyDescent="0.25">
      <c r="A43" s="4">
        <v>42</v>
      </c>
      <c r="B43" s="1">
        <v>62</v>
      </c>
      <c r="C43" s="1">
        <v>60</v>
      </c>
      <c r="D43" s="1">
        <f t="shared" si="0"/>
        <v>-2</v>
      </c>
    </row>
    <row r="44" spans="1:4" x14ac:dyDescent="0.25">
      <c r="A44" s="4">
        <v>43</v>
      </c>
      <c r="B44" s="1">
        <v>73</v>
      </c>
      <c r="C44" s="1">
        <v>70</v>
      </c>
      <c r="D44" s="1">
        <f t="shared" si="0"/>
        <v>-3</v>
      </c>
    </row>
    <row r="45" spans="1:4" x14ac:dyDescent="0.25">
      <c r="A45" s="4">
        <v>44</v>
      </c>
      <c r="B45" s="1">
        <v>88</v>
      </c>
      <c r="C45" s="1">
        <v>88</v>
      </c>
      <c r="D45" s="1">
        <f t="shared" si="0"/>
        <v>0</v>
      </c>
    </row>
    <row r="46" spans="1:4" x14ac:dyDescent="0.25">
      <c r="A46" s="4">
        <v>45</v>
      </c>
      <c r="B46" s="1">
        <v>76</v>
      </c>
      <c r="C46" s="1">
        <v>80</v>
      </c>
      <c r="D46" s="1">
        <f t="shared" si="0"/>
        <v>4</v>
      </c>
    </row>
    <row r="47" spans="1:4" x14ac:dyDescent="0.25">
      <c r="A47" s="4">
        <v>46</v>
      </c>
      <c r="B47" s="1">
        <v>76</v>
      </c>
      <c r="C47" s="1">
        <v>86</v>
      </c>
      <c r="D47" s="1">
        <f t="shared" si="0"/>
        <v>10</v>
      </c>
    </row>
    <row r="48" spans="1:4" x14ac:dyDescent="0.25">
      <c r="A48" s="4">
        <v>47</v>
      </c>
      <c r="B48" s="1">
        <v>76</v>
      </c>
      <c r="C48" s="1">
        <v>68</v>
      </c>
      <c r="D48" s="1">
        <f t="shared" si="0"/>
        <v>-8</v>
      </c>
    </row>
    <row r="49" spans="1:4" x14ac:dyDescent="0.25">
      <c r="A49" s="4">
        <v>48</v>
      </c>
      <c r="B49" s="1">
        <v>80</v>
      </c>
      <c r="C49" s="1">
        <v>84</v>
      </c>
      <c r="D49" s="1">
        <f t="shared" si="0"/>
        <v>4</v>
      </c>
    </row>
    <row r="50" spans="1:4" x14ac:dyDescent="0.25">
      <c r="A50" s="4">
        <v>49</v>
      </c>
      <c r="B50" s="1">
        <v>84</v>
      </c>
      <c r="C50" s="1">
        <v>92</v>
      </c>
      <c r="D50" s="1">
        <f t="shared" si="0"/>
        <v>8</v>
      </c>
    </row>
    <row r="51" spans="1:4" x14ac:dyDescent="0.25">
      <c r="A51" s="4">
        <v>50</v>
      </c>
      <c r="B51" s="1">
        <v>84</v>
      </c>
      <c r="C51" s="1">
        <v>74</v>
      </c>
      <c r="D51" s="1">
        <f t="shared" si="0"/>
        <v>-10</v>
      </c>
    </row>
    <row r="52" spans="1:4" x14ac:dyDescent="0.25">
      <c r="A52" s="4">
        <v>51</v>
      </c>
      <c r="B52" s="1">
        <v>91</v>
      </c>
      <c r="C52" s="1">
        <v>98</v>
      </c>
      <c r="D52" s="1">
        <f t="shared" si="0"/>
        <v>7</v>
      </c>
    </row>
    <row r="53" spans="1:4" x14ac:dyDescent="0.25">
      <c r="A53" s="4">
        <v>52</v>
      </c>
      <c r="B53" s="1">
        <v>70</v>
      </c>
      <c r="C53" s="1">
        <v>64</v>
      </c>
      <c r="D53" s="1">
        <f t="shared" si="0"/>
        <v>-6</v>
      </c>
    </row>
    <row r="54" spans="1:4" x14ac:dyDescent="0.25">
      <c r="A54" s="4">
        <v>53</v>
      </c>
      <c r="B54" s="1">
        <v>76</v>
      </c>
      <c r="C54" s="1">
        <v>78</v>
      </c>
      <c r="D54" s="1">
        <f t="shared" si="0"/>
        <v>2</v>
      </c>
    </row>
    <row r="55" spans="1:4" x14ac:dyDescent="0.25">
      <c r="A55" s="4">
        <v>54</v>
      </c>
      <c r="B55" s="1">
        <v>74</v>
      </c>
      <c r="C55" s="1">
        <v>79</v>
      </c>
      <c r="D55" s="1">
        <f t="shared" si="0"/>
        <v>5</v>
      </c>
    </row>
    <row r="56" spans="1:4" x14ac:dyDescent="0.25">
      <c r="A56" s="4">
        <v>55</v>
      </c>
      <c r="B56" s="1">
        <v>68</v>
      </c>
      <c r="C56" s="1">
        <v>76</v>
      </c>
      <c r="D56" s="1">
        <f t="shared" si="0"/>
        <v>8</v>
      </c>
    </row>
    <row r="57" spans="1:4" x14ac:dyDescent="0.25">
      <c r="A57" s="4">
        <v>56</v>
      </c>
      <c r="B57" s="1">
        <v>80</v>
      </c>
      <c r="C57" s="1">
        <v>88</v>
      </c>
      <c r="D57" s="1">
        <f t="shared" si="0"/>
        <v>8</v>
      </c>
    </row>
    <row r="58" spans="1:4" x14ac:dyDescent="0.25">
      <c r="A58" s="4">
        <v>57</v>
      </c>
      <c r="B58" s="1">
        <v>87</v>
      </c>
      <c r="C58" s="1">
        <v>94</v>
      </c>
      <c r="D58" s="1">
        <f t="shared" si="0"/>
        <v>7</v>
      </c>
    </row>
    <row r="59" spans="1:4" x14ac:dyDescent="0.25">
      <c r="A59" s="4">
        <v>58</v>
      </c>
      <c r="B59" s="1">
        <v>92</v>
      </c>
      <c r="C59" s="1">
        <v>86</v>
      </c>
      <c r="D59" s="1">
        <f t="shared" si="0"/>
        <v>-6</v>
      </c>
    </row>
    <row r="60" spans="1:4" x14ac:dyDescent="0.25">
      <c r="A60" s="4">
        <v>59</v>
      </c>
      <c r="B60" s="1">
        <v>84</v>
      </c>
      <c r="C60" s="1">
        <v>87</v>
      </c>
      <c r="D60" s="1">
        <f t="shared" si="0"/>
        <v>3</v>
      </c>
    </row>
    <row r="61" spans="1:4" x14ac:dyDescent="0.25">
      <c r="A61" s="4">
        <v>60</v>
      </c>
      <c r="B61" s="1">
        <v>79</v>
      </c>
      <c r="C61" s="1">
        <v>75</v>
      </c>
      <c r="D61" s="1">
        <f t="shared" si="0"/>
        <v>-4</v>
      </c>
    </row>
    <row r="62" spans="1:4" x14ac:dyDescent="0.25">
      <c r="A62" s="4">
        <v>61</v>
      </c>
      <c r="B62" s="1">
        <v>80</v>
      </c>
      <c r="C62" s="1">
        <v>75</v>
      </c>
      <c r="D62" s="1">
        <f t="shared" si="0"/>
        <v>-5</v>
      </c>
    </row>
    <row r="63" spans="1:4" x14ac:dyDescent="0.25">
      <c r="A63" s="4">
        <v>62</v>
      </c>
      <c r="B63" s="1">
        <v>91</v>
      </c>
      <c r="C63" s="1">
        <v>84</v>
      </c>
      <c r="D63" s="1">
        <f t="shared" si="0"/>
        <v>-7</v>
      </c>
    </row>
    <row r="64" spans="1:4" x14ac:dyDescent="0.25">
      <c r="A64" s="4">
        <v>63</v>
      </c>
      <c r="B64" s="1">
        <v>74</v>
      </c>
      <c r="C64" s="1">
        <v>77</v>
      </c>
      <c r="D64" s="1">
        <f t="shared" si="0"/>
        <v>3</v>
      </c>
    </row>
    <row r="65" spans="1:4" x14ac:dyDescent="0.25">
      <c r="A65" s="4">
        <v>64</v>
      </c>
      <c r="B65" s="1">
        <v>69</v>
      </c>
      <c r="C65" s="1">
        <v>62</v>
      </c>
      <c r="D65" s="1">
        <f t="shared" si="0"/>
        <v>-7</v>
      </c>
    </row>
    <row r="66" spans="1:4" x14ac:dyDescent="0.25">
      <c r="A66" s="4">
        <v>65</v>
      </c>
      <c r="B66" s="1">
        <v>88</v>
      </c>
      <c r="C66" s="1">
        <v>92</v>
      </c>
      <c r="D66" s="1">
        <f t="shared" si="0"/>
        <v>4</v>
      </c>
    </row>
    <row r="67" spans="1:4" x14ac:dyDescent="0.25">
      <c r="A67" s="4">
        <v>66</v>
      </c>
      <c r="B67" s="1">
        <v>84</v>
      </c>
      <c r="C67" s="1">
        <v>79</v>
      </c>
      <c r="D67" s="1">
        <f t="shared" ref="D67:D97" si="1">C67-B67</f>
        <v>-5</v>
      </c>
    </row>
    <row r="68" spans="1:4" x14ac:dyDescent="0.25">
      <c r="A68" s="4">
        <v>67</v>
      </c>
      <c r="B68" s="1">
        <v>83</v>
      </c>
      <c r="C68" s="1">
        <v>82</v>
      </c>
      <c r="D68" s="1">
        <f t="shared" si="1"/>
        <v>-1</v>
      </c>
    </row>
    <row r="69" spans="1:4" x14ac:dyDescent="0.25">
      <c r="A69" s="4">
        <v>68</v>
      </c>
      <c r="B69" s="1">
        <v>87</v>
      </c>
      <c r="C69" s="1">
        <v>81</v>
      </c>
      <c r="D69" s="1">
        <f t="shared" si="1"/>
        <v>-6</v>
      </c>
    </row>
    <row r="70" spans="1:4" x14ac:dyDescent="0.25">
      <c r="A70" s="4">
        <v>69</v>
      </c>
      <c r="B70" s="1">
        <v>82</v>
      </c>
      <c r="C70" s="1">
        <v>89</v>
      </c>
      <c r="D70" s="1">
        <f t="shared" si="1"/>
        <v>7</v>
      </c>
    </row>
    <row r="71" spans="1:4" x14ac:dyDescent="0.25">
      <c r="A71" s="4">
        <v>70</v>
      </c>
      <c r="B71" s="1">
        <v>72</v>
      </c>
      <c r="C71" s="1">
        <v>63</v>
      </c>
      <c r="D71" s="1">
        <f t="shared" si="1"/>
        <v>-9</v>
      </c>
    </row>
    <row r="72" spans="1:4" x14ac:dyDescent="0.25">
      <c r="A72" s="4">
        <v>71</v>
      </c>
      <c r="B72" s="1">
        <v>97</v>
      </c>
      <c r="C72" s="1">
        <v>87</v>
      </c>
      <c r="D72" s="1">
        <f t="shared" si="1"/>
        <v>-10</v>
      </c>
    </row>
    <row r="73" spans="1:4" x14ac:dyDescent="0.25">
      <c r="A73" s="4">
        <v>72</v>
      </c>
      <c r="B73" s="1">
        <v>88</v>
      </c>
      <c r="C73" s="1">
        <v>91</v>
      </c>
      <c r="D73" s="1">
        <f t="shared" si="1"/>
        <v>3</v>
      </c>
    </row>
    <row r="74" spans="1:4" x14ac:dyDescent="0.25">
      <c r="A74" s="4">
        <v>73</v>
      </c>
      <c r="B74" s="1">
        <v>70</v>
      </c>
      <c r="C74" s="1">
        <v>71</v>
      </c>
      <c r="D74" s="1">
        <f t="shared" si="1"/>
        <v>1</v>
      </c>
    </row>
    <row r="75" spans="1:4" x14ac:dyDescent="0.25">
      <c r="A75" s="4">
        <v>74</v>
      </c>
      <c r="B75" s="1">
        <v>83</v>
      </c>
      <c r="C75" s="1">
        <v>78</v>
      </c>
      <c r="D75" s="1">
        <f t="shared" si="1"/>
        <v>-5</v>
      </c>
    </row>
    <row r="76" spans="1:4" x14ac:dyDescent="0.25">
      <c r="A76" s="4">
        <v>75</v>
      </c>
      <c r="B76" s="1">
        <v>92</v>
      </c>
      <c r="C76" s="1">
        <v>97</v>
      </c>
      <c r="D76" s="1">
        <f t="shared" si="1"/>
        <v>5</v>
      </c>
    </row>
    <row r="77" spans="1:4" x14ac:dyDescent="0.25">
      <c r="A77" s="4">
        <v>76</v>
      </c>
      <c r="B77" s="1">
        <v>94</v>
      </c>
      <c r="C77" s="1">
        <v>92</v>
      </c>
      <c r="D77" s="1">
        <f t="shared" si="1"/>
        <v>-2</v>
      </c>
    </row>
    <row r="78" spans="1:4" x14ac:dyDescent="0.25">
      <c r="A78" s="4">
        <v>77</v>
      </c>
      <c r="B78" s="1">
        <v>63</v>
      </c>
      <c r="C78" s="1">
        <v>56</v>
      </c>
      <c r="D78" s="1">
        <f t="shared" si="1"/>
        <v>-7</v>
      </c>
    </row>
    <row r="79" spans="1:4" x14ac:dyDescent="0.25">
      <c r="A79" s="4">
        <v>78</v>
      </c>
      <c r="B79" s="1">
        <v>83</v>
      </c>
      <c r="C79" s="1">
        <v>91</v>
      </c>
      <c r="D79" s="1">
        <f t="shared" si="1"/>
        <v>8</v>
      </c>
    </row>
    <row r="80" spans="1:4" x14ac:dyDescent="0.25">
      <c r="A80" s="4">
        <v>79</v>
      </c>
      <c r="B80" s="1">
        <v>81</v>
      </c>
      <c r="C80" s="1">
        <v>78</v>
      </c>
      <c r="D80" s="1">
        <f t="shared" si="1"/>
        <v>-3</v>
      </c>
    </row>
    <row r="81" spans="1:4" x14ac:dyDescent="0.25">
      <c r="A81" s="4">
        <v>80</v>
      </c>
      <c r="B81" s="1">
        <v>84</v>
      </c>
      <c r="C81" s="1">
        <v>94</v>
      </c>
      <c r="D81" s="1">
        <f t="shared" si="1"/>
        <v>10</v>
      </c>
    </row>
    <row r="82" spans="1:4" x14ac:dyDescent="0.25">
      <c r="A82" s="4">
        <v>81</v>
      </c>
      <c r="B82" s="1">
        <v>78</v>
      </c>
      <c r="C82" s="1">
        <v>71</v>
      </c>
      <c r="D82" s="1">
        <f t="shared" si="1"/>
        <v>-7</v>
      </c>
    </row>
    <row r="83" spans="1:4" x14ac:dyDescent="0.25">
      <c r="A83" s="4">
        <v>82</v>
      </c>
      <c r="B83" s="1">
        <v>84</v>
      </c>
      <c r="C83" s="1">
        <v>93</v>
      </c>
      <c r="D83" s="1">
        <f t="shared" si="1"/>
        <v>9</v>
      </c>
    </row>
    <row r="84" spans="1:4" x14ac:dyDescent="0.25">
      <c r="A84" s="4">
        <v>83</v>
      </c>
      <c r="B84" s="1">
        <v>91</v>
      </c>
      <c r="C84" s="1">
        <v>88</v>
      </c>
      <c r="D84" s="1">
        <f t="shared" si="1"/>
        <v>-3</v>
      </c>
    </row>
    <row r="85" spans="1:4" x14ac:dyDescent="0.25">
      <c r="A85" s="4">
        <v>84</v>
      </c>
      <c r="B85" s="1">
        <v>78</v>
      </c>
      <c r="C85" s="1">
        <v>88</v>
      </c>
      <c r="D85" s="1">
        <f t="shared" si="1"/>
        <v>10</v>
      </c>
    </row>
    <row r="86" spans="1:4" x14ac:dyDescent="0.25">
      <c r="A86" s="4">
        <v>85</v>
      </c>
      <c r="B86" s="1">
        <v>71</v>
      </c>
      <c r="C86" s="1">
        <v>76</v>
      </c>
      <c r="D86" s="1">
        <f t="shared" si="1"/>
        <v>5</v>
      </c>
    </row>
    <row r="87" spans="1:4" x14ac:dyDescent="0.25">
      <c r="A87" s="4">
        <v>86</v>
      </c>
      <c r="B87" s="1">
        <v>77</v>
      </c>
      <c r="C87" s="1">
        <v>79</v>
      </c>
      <c r="D87" s="1">
        <f t="shared" si="1"/>
        <v>2</v>
      </c>
    </row>
    <row r="88" spans="1:4" x14ac:dyDescent="0.25">
      <c r="A88" s="4">
        <v>87</v>
      </c>
      <c r="B88" s="1">
        <v>78</v>
      </c>
      <c r="C88" s="1">
        <v>78</v>
      </c>
      <c r="D88" s="1">
        <f t="shared" si="1"/>
        <v>0</v>
      </c>
    </row>
    <row r="89" spans="1:4" x14ac:dyDescent="0.25">
      <c r="A89" s="4">
        <v>88</v>
      </c>
      <c r="B89" s="1">
        <v>70</v>
      </c>
      <c r="C89" s="1">
        <v>74</v>
      </c>
      <c r="D89" s="1">
        <f t="shared" si="1"/>
        <v>4</v>
      </c>
    </row>
    <row r="90" spans="1:4" x14ac:dyDescent="0.25">
      <c r="A90" s="4">
        <v>89</v>
      </c>
      <c r="B90" s="1">
        <v>86</v>
      </c>
      <c r="C90" s="1">
        <v>89</v>
      </c>
      <c r="D90" s="1">
        <f t="shared" si="1"/>
        <v>3</v>
      </c>
    </row>
    <row r="91" spans="1:4" x14ac:dyDescent="0.25">
      <c r="A91" s="4">
        <v>90</v>
      </c>
      <c r="B91" s="1">
        <v>79</v>
      </c>
      <c r="C91" s="1">
        <v>85</v>
      </c>
      <c r="D91" s="1">
        <f t="shared" si="1"/>
        <v>6</v>
      </c>
    </row>
    <row r="92" spans="1:4" x14ac:dyDescent="0.25">
      <c r="A92" s="4">
        <v>91</v>
      </c>
      <c r="B92" s="1">
        <v>70</v>
      </c>
      <c r="C92" s="1">
        <v>60</v>
      </c>
      <c r="D92" s="1">
        <f t="shared" si="1"/>
        <v>-10</v>
      </c>
    </row>
    <row r="93" spans="1:4" x14ac:dyDescent="0.25">
      <c r="A93" s="4">
        <v>92</v>
      </c>
      <c r="B93" s="1">
        <v>75</v>
      </c>
      <c r="C93" s="1">
        <v>78</v>
      </c>
      <c r="D93" s="1">
        <f t="shared" si="1"/>
        <v>3</v>
      </c>
    </row>
    <row r="94" spans="1:4" x14ac:dyDescent="0.25">
      <c r="A94" s="4">
        <v>93</v>
      </c>
      <c r="B94" s="1">
        <v>80</v>
      </c>
      <c r="C94" s="1">
        <v>84</v>
      </c>
      <c r="D94" s="1">
        <f t="shared" si="1"/>
        <v>4</v>
      </c>
    </row>
    <row r="95" spans="1:4" x14ac:dyDescent="0.25">
      <c r="A95" s="4">
        <v>94</v>
      </c>
      <c r="B95" s="1">
        <v>75</v>
      </c>
      <c r="C95" s="1">
        <v>66</v>
      </c>
      <c r="D95" s="1">
        <f t="shared" si="1"/>
        <v>-9</v>
      </c>
    </row>
    <row r="96" spans="1:4" x14ac:dyDescent="0.25">
      <c r="A96" s="4">
        <v>95</v>
      </c>
      <c r="B96" s="1">
        <v>77</v>
      </c>
      <c r="C96" s="1">
        <v>80</v>
      </c>
      <c r="D96" s="1">
        <f t="shared" si="1"/>
        <v>3</v>
      </c>
    </row>
    <row r="97" spans="1:4" x14ac:dyDescent="0.25">
      <c r="A97" s="4">
        <v>96</v>
      </c>
      <c r="B97" s="1">
        <v>74</v>
      </c>
      <c r="C97" s="1">
        <v>65</v>
      </c>
      <c r="D97" s="1">
        <f t="shared" si="1"/>
        <v>-9</v>
      </c>
    </row>
  </sheetData>
  <pageMargins left="0.75" right="0.75" top="1" bottom="1" header="0.5" footer="0.5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24"/>
  <sheetViews>
    <sheetView showGridLines="0" workbookViewId="0"/>
  </sheetViews>
  <sheetFormatPr defaultColWidth="12.7109375" defaultRowHeight="15" x14ac:dyDescent="0.25"/>
  <cols>
    <col min="1" max="7" width="12.7109375" customWidth="1"/>
  </cols>
  <sheetData>
    <row r="1" spans="1:7" s="7" customFormat="1" ht="18.75" x14ac:dyDescent="0.3">
      <c r="A1" s="9" t="s">
        <v>40</v>
      </c>
      <c r="B1" s="12" t="s">
        <v>41</v>
      </c>
    </row>
    <row r="2" spans="1:7" s="7" customFormat="1" ht="11.25" x14ac:dyDescent="0.2">
      <c r="A2" s="10" t="s">
        <v>42</v>
      </c>
      <c r="B2" s="12" t="s">
        <v>43</v>
      </c>
    </row>
    <row r="3" spans="1:7" s="7" customFormat="1" ht="11.25" x14ac:dyDescent="0.2">
      <c r="A3" s="10" t="s">
        <v>44</v>
      </c>
      <c r="B3" s="12" t="s">
        <v>45</v>
      </c>
    </row>
    <row r="4" spans="1:7" s="7" customFormat="1" ht="11.25" x14ac:dyDescent="0.2">
      <c r="A4" s="10" t="s">
        <v>46</v>
      </c>
      <c r="B4" s="12" t="s">
        <v>85</v>
      </c>
    </row>
    <row r="5" spans="1:7" s="8" customFormat="1" ht="11.25" x14ac:dyDescent="0.2">
      <c r="A5" s="11" t="s">
        <v>47</v>
      </c>
      <c r="B5" s="13" t="s">
        <v>48</v>
      </c>
    </row>
    <row r="6" spans="1:7" ht="15" customHeight="1" x14ac:dyDescent="0.25"/>
    <row r="7" spans="1:7" ht="15" customHeight="1" x14ac:dyDescent="0.25">
      <c r="A7" s="17"/>
      <c r="B7" s="25" t="s">
        <v>55</v>
      </c>
      <c r="C7" s="25"/>
      <c r="D7" s="25"/>
      <c r="E7" s="25"/>
      <c r="F7" s="25"/>
      <c r="G7" s="25"/>
    </row>
    <row r="8" spans="1:7" ht="15" customHeight="1" thickBot="1" x14ac:dyDescent="0.3">
      <c r="A8" s="18" t="s">
        <v>43</v>
      </c>
      <c r="B8" s="15" t="s">
        <v>49</v>
      </c>
      <c r="C8" s="15" t="s">
        <v>50</v>
      </c>
      <c r="D8" s="15" t="s">
        <v>51</v>
      </c>
      <c r="E8" s="15" t="s">
        <v>52</v>
      </c>
      <c r="F8" s="15" t="s">
        <v>53</v>
      </c>
      <c r="G8" s="15" t="s">
        <v>54</v>
      </c>
    </row>
    <row r="9" spans="1:7" ht="15" customHeight="1" thickTop="1" x14ac:dyDescent="0.25">
      <c r="A9" s="16" t="s">
        <v>56</v>
      </c>
      <c r="B9" s="19">
        <v>62</v>
      </c>
      <c r="C9" s="19">
        <v>66.375</v>
      </c>
      <c r="D9" s="19">
        <f t="shared" ref="D9:D16" si="0">(B9+C9)/2</f>
        <v>64.1875</v>
      </c>
      <c r="E9" s="14">
        <f>_xll.StatCountRange(ST_Midterm,B9,C9,TRUE, TRUE)</f>
        <v>3</v>
      </c>
      <c r="F9" s="20">
        <f>E9/_xll.StatCount(ST_Midterm)</f>
        <v>3.125E-2</v>
      </c>
      <c r="G9" s="19">
        <f t="shared" ref="G9:G16" si="1">F9/(C9-B9)</f>
        <v>7.1428571428571426E-3</v>
      </c>
    </row>
    <row r="10" spans="1:7" ht="15" customHeight="1" x14ac:dyDescent="0.25">
      <c r="A10" s="16" t="s">
        <v>57</v>
      </c>
      <c r="B10" s="19">
        <v>66.375</v>
      </c>
      <c r="C10" s="19">
        <v>70.75</v>
      </c>
      <c r="D10" s="19">
        <f t="shared" si="0"/>
        <v>68.5625</v>
      </c>
      <c r="E10" s="14">
        <f>_xll.StatCountRange(ST_Midterm,B10,C10,FALSE, TRUE)</f>
        <v>6</v>
      </c>
      <c r="F10" s="20">
        <f>E10/_xll.StatCount(ST_Midterm)</f>
        <v>6.25E-2</v>
      </c>
      <c r="G10" s="19">
        <f t="shared" si="1"/>
        <v>1.4285714285714285E-2</v>
      </c>
    </row>
    <row r="11" spans="1:7" ht="15" customHeight="1" x14ac:dyDescent="0.25">
      <c r="A11" s="16" t="s">
        <v>58</v>
      </c>
      <c r="B11" s="19">
        <v>70.75</v>
      </c>
      <c r="C11" s="19">
        <v>75.125</v>
      </c>
      <c r="D11" s="19">
        <f t="shared" si="0"/>
        <v>72.9375</v>
      </c>
      <c r="E11" s="14">
        <f>_xll.StatCountRange(ST_Midterm,B11,C11,FALSE, TRUE)</f>
        <v>24</v>
      </c>
      <c r="F11" s="20">
        <f>E11/_xll.StatCount(ST_Midterm)</f>
        <v>0.25</v>
      </c>
      <c r="G11" s="19">
        <f t="shared" si="1"/>
        <v>5.7142857142857141E-2</v>
      </c>
    </row>
    <row r="12" spans="1:7" ht="15" customHeight="1" x14ac:dyDescent="0.25">
      <c r="A12" s="16" t="s">
        <v>59</v>
      </c>
      <c r="B12" s="19">
        <v>75.125</v>
      </c>
      <c r="C12" s="19">
        <v>79.5</v>
      </c>
      <c r="D12" s="19">
        <f t="shared" si="0"/>
        <v>77.3125</v>
      </c>
      <c r="E12" s="14">
        <f>_xll.StatCountRange(ST_Midterm,B12,C12,FALSE, TRUE)</f>
        <v>18</v>
      </c>
      <c r="F12" s="20">
        <f>E12/_xll.StatCount(ST_Midterm)</f>
        <v>0.1875</v>
      </c>
      <c r="G12" s="19">
        <f t="shared" si="1"/>
        <v>4.2857142857142858E-2</v>
      </c>
    </row>
    <row r="13" spans="1:7" ht="15" customHeight="1" x14ac:dyDescent="0.25">
      <c r="A13" s="16" t="s">
        <v>60</v>
      </c>
      <c r="B13" s="19">
        <v>79.5</v>
      </c>
      <c r="C13" s="19">
        <v>83.875</v>
      </c>
      <c r="D13" s="19">
        <f t="shared" si="0"/>
        <v>81.6875</v>
      </c>
      <c r="E13" s="14">
        <f>_xll.StatCountRange(ST_Midterm,B13,C13,FALSE, TRUE)</f>
        <v>18</v>
      </c>
      <c r="F13" s="20">
        <f>E13/_xll.StatCount(ST_Midterm)</f>
        <v>0.1875</v>
      </c>
      <c r="G13" s="19">
        <f t="shared" si="1"/>
        <v>4.2857142857142858E-2</v>
      </c>
    </row>
    <row r="14" spans="1:7" ht="15" customHeight="1" x14ac:dyDescent="0.25">
      <c r="A14" s="16" t="s">
        <v>61</v>
      </c>
      <c r="B14" s="19">
        <v>83.875</v>
      </c>
      <c r="C14" s="19">
        <v>88.25</v>
      </c>
      <c r="D14" s="19">
        <f t="shared" si="0"/>
        <v>86.0625</v>
      </c>
      <c r="E14" s="14">
        <f>_xll.StatCountRange(ST_Midterm,B14,C14,FALSE, TRUE)</f>
        <v>16</v>
      </c>
      <c r="F14" s="20">
        <f>E14/_xll.StatCount(ST_Midterm)</f>
        <v>0.16666666666666666</v>
      </c>
      <c r="G14" s="19">
        <f t="shared" si="1"/>
        <v>3.8095238095238092E-2</v>
      </c>
    </row>
    <row r="15" spans="1:7" ht="15" customHeight="1" x14ac:dyDescent="0.25">
      <c r="A15" s="16" t="s">
        <v>62</v>
      </c>
      <c r="B15" s="19">
        <v>88.25</v>
      </c>
      <c r="C15" s="19">
        <v>92.625</v>
      </c>
      <c r="D15" s="19">
        <f t="shared" si="0"/>
        <v>90.4375</v>
      </c>
      <c r="E15" s="14">
        <f>_xll.StatCountRange(ST_Midterm,B15,C15,FALSE, TRUE)</f>
        <v>7</v>
      </c>
      <c r="F15" s="20">
        <f>E15/_xll.StatCount(ST_Midterm)</f>
        <v>7.2916666666666671E-2</v>
      </c>
      <c r="G15" s="19">
        <f t="shared" si="1"/>
        <v>1.6666666666666666E-2</v>
      </c>
    </row>
    <row r="16" spans="1:7" ht="15" customHeight="1" x14ac:dyDescent="0.25">
      <c r="A16" s="16" t="s">
        <v>63</v>
      </c>
      <c r="B16" s="19">
        <v>92.625</v>
      </c>
      <c r="C16" s="19">
        <v>97</v>
      </c>
      <c r="D16" s="19">
        <f t="shared" si="0"/>
        <v>94.8125</v>
      </c>
      <c r="E16" s="14">
        <f>_xll.StatCountRange(ST_Midterm,B16,C16,FALSE, TRUE)</f>
        <v>4</v>
      </c>
      <c r="F16" s="20">
        <f>E16/_xll.StatCount(ST_Midterm)</f>
        <v>4.1666666666666664E-2</v>
      </c>
      <c r="G16" s="19">
        <f t="shared" si="1"/>
        <v>9.5238095238095229E-3</v>
      </c>
    </row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spans="1:7" ht="15" customHeight="1" x14ac:dyDescent="0.25"/>
    <row r="34" spans="1:7" ht="15" customHeight="1" x14ac:dyDescent="0.25"/>
    <row r="35" spans="1:7" ht="15" customHeight="1" x14ac:dyDescent="0.25"/>
    <row r="36" spans="1:7" ht="15" customHeight="1" x14ac:dyDescent="0.25"/>
    <row r="37" spans="1:7" ht="15" customHeight="1" x14ac:dyDescent="0.25"/>
    <row r="38" spans="1:7" ht="15" customHeight="1" x14ac:dyDescent="0.25"/>
    <row r="39" spans="1:7" ht="15" customHeight="1" x14ac:dyDescent="0.25">
      <c r="A39" s="17"/>
      <c r="B39" s="25" t="s">
        <v>64</v>
      </c>
      <c r="C39" s="25"/>
      <c r="D39" s="25"/>
      <c r="E39" s="25"/>
      <c r="F39" s="25"/>
      <c r="G39" s="25"/>
    </row>
    <row r="40" spans="1:7" ht="15" customHeight="1" thickBot="1" x14ac:dyDescent="0.3">
      <c r="A40" s="18" t="s">
        <v>43</v>
      </c>
      <c r="B40" s="15" t="s">
        <v>49</v>
      </c>
      <c r="C40" s="15" t="s">
        <v>50</v>
      </c>
      <c r="D40" s="15" t="s">
        <v>51</v>
      </c>
      <c r="E40" s="15" t="s">
        <v>52</v>
      </c>
      <c r="F40" s="15" t="s">
        <v>53</v>
      </c>
      <c r="G40" s="15" t="s">
        <v>54</v>
      </c>
    </row>
    <row r="41" spans="1:7" ht="15" customHeight="1" thickTop="1" x14ac:dyDescent="0.25">
      <c r="A41" s="16" t="s">
        <v>56</v>
      </c>
      <c r="B41" s="19">
        <v>56</v>
      </c>
      <c r="C41" s="19">
        <v>61.5</v>
      </c>
      <c r="D41" s="19">
        <f t="shared" ref="D41:D48" si="2">(B41+C41)/2</f>
        <v>58.75</v>
      </c>
      <c r="E41" s="14">
        <f>_xll.StatCountRange(ST_Final,B41,C41,TRUE, TRUE)</f>
        <v>3</v>
      </c>
      <c r="F41" s="20">
        <f>E41/_xll.StatCount(ST_Final)</f>
        <v>3.125E-2</v>
      </c>
      <c r="G41" s="19">
        <f t="shared" ref="G41:G48" si="3">F41/(C41-B41)</f>
        <v>5.681818181818182E-3</v>
      </c>
    </row>
    <row r="42" spans="1:7" ht="15" customHeight="1" x14ac:dyDescent="0.25">
      <c r="A42" s="16" t="s">
        <v>57</v>
      </c>
      <c r="B42" s="19">
        <v>61.5</v>
      </c>
      <c r="C42" s="19">
        <v>67</v>
      </c>
      <c r="D42" s="19">
        <f t="shared" si="2"/>
        <v>64.25</v>
      </c>
      <c r="E42" s="14">
        <f>_xll.StatCountRange(ST_Final,B42,C42,FALSE, TRUE)</f>
        <v>5</v>
      </c>
      <c r="F42" s="20">
        <f>E42/_xll.StatCount(ST_Final)</f>
        <v>5.2083333333333336E-2</v>
      </c>
      <c r="G42" s="19">
        <f t="shared" si="3"/>
        <v>9.46969696969697E-3</v>
      </c>
    </row>
    <row r="43" spans="1:7" ht="15" customHeight="1" x14ac:dyDescent="0.25">
      <c r="A43" s="16" t="s">
        <v>58</v>
      </c>
      <c r="B43" s="19">
        <v>67</v>
      </c>
      <c r="C43" s="19">
        <v>72.5</v>
      </c>
      <c r="D43" s="19">
        <f t="shared" si="2"/>
        <v>69.75</v>
      </c>
      <c r="E43" s="14">
        <f>_xll.StatCountRange(ST_Final,B43,C43,FALSE, TRUE)</f>
        <v>12</v>
      </c>
      <c r="F43" s="20">
        <f>E43/_xll.StatCount(ST_Final)</f>
        <v>0.125</v>
      </c>
      <c r="G43" s="19">
        <f t="shared" si="3"/>
        <v>2.2727272727272728E-2</v>
      </c>
    </row>
    <row r="44" spans="1:7" ht="15" customHeight="1" x14ac:dyDescent="0.25">
      <c r="A44" s="16" t="s">
        <v>59</v>
      </c>
      <c r="B44" s="19">
        <v>72.5</v>
      </c>
      <c r="C44" s="19">
        <v>78</v>
      </c>
      <c r="D44" s="19">
        <f t="shared" si="2"/>
        <v>75.25</v>
      </c>
      <c r="E44" s="14">
        <f>_xll.StatCountRange(ST_Final,B44,C44,FALSE, TRUE)</f>
        <v>24</v>
      </c>
      <c r="F44" s="20">
        <f>E44/_xll.StatCount(ST_Final)</f>
        <v>0.25</v>
      </c>
      <c r="G44" s="19">
        <f t="shared" si="3"/>
        <v>4.5454545454545456E-2</v>
      </c>
    </row>
    <row r="45" spans="1:7" ht="15" customHeight="1" x14ac:dyDescent="0.25">
      <c r="A45" s="16" t="s">
        <v>60</v>
      </c>
      <c r="B45" s="19">
        <v>78</v>
      </c>
      <c r="C45" s="19">
        <v>83.5</v>
      </c>
      <c r="D45" s="19">
        <f t="shared" si="2"/>
        <v>80.75</v>
      </c>
      <c r="E45" s="14">
        <f>_xll.StatCountRange(ST_Final,B45,C45,FALSE, TRUE)</f>
        <v>15</v>
      </c>
      <c r="F45" s="20">
        <f>E45/_xll.StatCount(ST_Final)</f>
        <v>0.15625</v>
      </c>
      <c r="G45" s="19">
        <f t="shared" si="3"/>
        <v>2.8409090909090908E-2</v>
      </c>
    </row>
    <row r="46" spans="1:7" ht="15" customHeight="1" x14ac:dyDescent="0.25">
      <c r="A46" s="16" t="s">
        <v>61</v>
      </c>
      <c r="B46" s="19">
        <v>83.5</v>
      </c>
      <c r="C46" s="19">
        <v>89</v>
      </c>
      <c r="D46" s="19">
        <f t="shared" si="2"/>
        <v>86.25</v>
      </c>
      <c r="E46" s="14">
        <f>_xll.StatCountRange(ST_Final,B46,C46,FALSE, TRUE)</f>
        <v>22</v>
      </c>
      <c r="F46" s="20">
        <f>E46/_xll.StatCount(ST_Final)</f>
        <v>0.22916666666666666</v>
      </c>
      <c r="G46" s="19">
        <f t="shared" si="3"/>
        <v>4.1666666666666664E-2</v>
      </c>
    </row>
    <row r="47" spans="1:7" ht="15" customHeight="1" x14ac:dyDescent="0.25">
      <c r="A47" s="16" t="s">
        <v>62</v>
      </c>
      <c r="B47" s="19">
        <v>89</v>
      </c>
      <c r="C47" s="19">
        <v>94.5</v>
      </c>
      <c r="D47" s="19">
        <f t="shared" si="2"/>
        <v>91.75</v>
      </c>
      <c r="E47" s="14">
        <f>_xll.StatCountRange(ST_Final,B47,C47,FALSE, TRUE)</f>
        <v>10</v>
      </c>
      <c r="F47" s="20">
        <f>E47/_xll.StatCount(ST_Final)</f>
        <v>0.10416666666666667</v>
      </c>
      <c r="G47" s="19">
        <f t="shared" si="3"/>
        <v>1.893939393939394E-2</v>
      </c>
    </row>
    <row r="48" spans="1:7" ht="15" customHeight="1" x14ac:dyDescent="0.25">
      <c r="A48" s="16" t="s">
        <v>63</v>
      </c>
      <c r="B48" s="19">
        <v>94.5</v>
      </c>
      <c r="C48" s="19">
        <v>100</v>
      </c>
      <c r="D48" s="19">
        <f t="shared" si="2"/>
        <v>97.25</v>
      </c>
      <c r="E48" s="14">
        <f>_xll.StatCountRange(ST_Final,B48,C48,FALSE, TRUE)</f>
        <v>5</v>
      </c>
      <c r="F48" s="20">
        <f>E48/_xll.StatCount(ST_Final)</f>
        <v>5.2083333333333336E-2</v>
      </c>
      <c r="G48" s="19">
        <f t="shared" si="3"/>
        <v>9.46969696969697E-3</v>
      </c>
    </row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</sheetData>
  <mergeCells count="2">
    <mergeCell ref="B7:G7"/>
    <mergeCell ref="B39:G39"/>
  </mergeCells>
  <pageMargins left="0.7" right="0.7" top="0.75" bottom="0.75" header="0.3" footer="0.3"/>
  <pageSetup orientation="portrait" blackAndWhite="1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3" width="12.7109375" customWidth="1"/>
  </cols>
  <sheetData>
    <row r="1" spans="1:3" s="7" customFormat="1" ht="18.75" x14ac:dyDescent="0.3">
      <c r="A1" s="9" t="s">
        <v>40</v>
      </c>
      <c r="B1" s="12" t="s">
        <v>41</v>
      </c>
    </row>
    <row r="2" spans="1:3" s="7" customFormat="1" ht="11.25" x14ac:dyDescent="0.2">
      <c r="A2" s="10" t="s">
        <v>42</v>
      </c>
      <c r="B2" s="12" t="s">
        <v>65</v>
      </c>
    </row>
    <row r="3" spans="1:3" s="7" customFormat="1" ht="11.25" x14ac:dyDescent="0.2">
      <c r="A3" s="10" t="s">
        <v>44</v>
      </c>
      <c r="B3" s="12" t="s">
        <v>45</v>
      </c>
    </row>
    <row r="4" spans="1:3" s="7" customFormat="1" ht="11.25" x14ac:dyDescent="0.2">
      <c r="A4" s="10" t="s">
        <v>46</v>
      </c>
      <c r="B4" s="12" t="s">
        <v>85</v>
      </c>
    </row>
    <row r="5" spans="1:3" s="8" customFormat="1" ht="11.25" x14ac:dyDescent="0.2">
      <c r="A5" s="11" t="s">
        <v>47</v>
      </c>
      <c r="B5" s="13" t="s">
        <v>48</v>
      </c>
    </row>
    <row r="6" spans="1:3" ht="15" customHeight="1" x14ac:dyDescent="0.25"/>
    <row r="7" spans="1:3" ht="15" customHeight="1" x14ac:dyDescent="0.25">
      <c r="A7" s="17"/>
      <c r="B7" s="16" t="s">
        <v>1</v>
      </c>
      <c r="C7" s="16" t="s">
        <v>2</v>
      </c>
    </row>
    <row r="8" spans="1:3" ht="15" customHeight="1" thickBot="1" x14ac:dyDescent="0.3">
      <c r="A8" s="18" t="s">
        <v>65</v>
      </c>
      <c r="B8" s="21" t="s">
        <v>13</v>
      </c>
      <c r="C8" s="21" t="s">
        <v>13</v>
      </c>
    </row>
    <row r="9" spans="1:3" ht="15" customHeight="1" thickTop="1" x14ac:dyDescent="0.25">
      <c r="A9" s="16" t="s">
        <v>66</v>
      </c>
      <c r="B9" s="24">
        <f>_xll.StatMean(ST_Midterm)</f>
        <v>79.364583333333329</v>
      </c>
      <c r="C9" s="24">
        <f>_xll.StatMean(ST_Final)</f>
        <v>80.03125</v>
      </c>
    </row>
    <row r="10" spans="1:3" ht="15" customHeight="1" x14ac:dyDescent="0.25">
      <c r="A10" s="16" t="s">
        <v>67</v>
      </c>
      <c r="B10" s="22">
        <f>_xll.StatStdDev(ST_Midterm)</f>
        <v>7.2867865875109734</v>
      </c>
      <c r="C10" s="22">
        <f>_xll.StatStdDev(ST_Final)</f>
        <v>9.5426501063714788</v>
      </c>
    </row>
    <row r="11" spans="1:3" ht="15" customHeight="1" x14ac:dyDescent="0.25">
      <c r="A11" s="16" t="s">
        <v>68</v>
      </c>
      <c r="B11" s="24">
        <f>_xll.StatMedian(ST_Midterm)</f>
        <v>79</v>
      </c>
      <c r="C11" s="24">
        <f>_xll.StatMedian(ST_Final)</f>
        <v>79</v>
      </c>
    </row>
    <row r="12" spans="1:3" ht="15" customHeight="1" x14ac:dyDescent="0.25">
      <c r="A12" s="16" t="s">
        <v>69</v>
      </c>
      <c r="B12" s="22">
        <f>_xll.StatMin(ST_Midterm)</f>
        <v>62</v>
      </c>
      <c r="C12" s="22">
        <f>_xll.StatMin(ST_Final)</f>
        <v>56</v>
      </c>
    </row>
    <row r="13" spans="1:3" ht="15" customHeight="1" x14ac:dyDescent="0.25">
      <c r="A13" s="16" t="s">
        <v>70</v>
      </c>
      <c r="B13" s="22">
        <f>_xll.StatMax(ST_Midterm)</f>
        <v>97</v>
      </c>
      <c r="C13" s="22">
        <f>_xll.StatMax(ST_Final)</f>
        <v>100</v>
      </c>
    </row>
    <row r="14" spans="1:3" ht="15" customHeight="1" x14ac:dyDescent="0.25">
      <c r="A14" s="16" t="s">
        <v>71</v>
      </c>
      <c r="B14" s="23">
        <f>_xll.StatCount(ST_Midterm)</f>
        <v>96</v>
      </c>
      <c r="C14" s="23">
        <f>_xll.StatCount(ST_Final)</f>
        <v>96</v>
      </c>
    </row>
    <row r="15" spans="1:3" ht="15" customHeight="1" x14ac:dyDescent="0.25">
      <c r="A15" s="16" t="s">
        <v>72</v>
      </c>
      <c r="B15" s="22">
        <f>_xll.StatQuartile(ST_Midterm, 1)</f>
        <v>74</v>
      </c>
      <c r="C15" s="22">
        <f>_xll.StatQuartile(ST_Final, 1)</f>
        <v>74</v>
      </c>
    </row>
    <row r="16" spans="1:3" ht="15" customHeight="1" x14ac:dyDescent="0.25">
      <c r="A16" s="16" t="s">
        <v>73</v>
      </c>
      <c r="B16" s="22">
        <f>_xll.StatQuartile(ST_Midterm, 3)</f>
        <v>84</v>
      </c>
      <c r="C16" s="22">
        <f>_xll.StatQuartile(ST_Final, 3)</f>
        <v>87</v>
      </c>
    </row>
    <row r="17" ht="15" customHeight="1" x14ac:dyDescent="0.25"/>
  </sheetData>
  <pageMargins left="0.7" right="0.7" top="0.75" bottom="0.75" header="0.3" footer="0.3"/>
  <pageSetup orientation="portrait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workbookViewId="0"/>
  </sheetViews>
  <sheetFormatPr defaultColWidth="30.7109375" defaultRowHeight="15" x14ac:dyDescent="0.25"/>
  <cols>
    <col min="1" max="1" width="30.7109375" style="6"/>
    <col min="2" max="16384" width="30.7109375" style="5"/>
  </cols>
  <sheetData>
    <row r="1" spans="1:20" x14ac:dyDescent="0.25">
      <c r="A1" s="6" t="s">
        <v>12</v>
      </c>
      <c r="B1" s="5" t="s">
        <v>13</v>
      </c>
      <c r="C1" s="5" t="s">
        <v>3</v>
      </c>
      <c r="D1" s="5">
        <v>5</v>
      </c>
      <c r="E1" s="5" t="s">
        <v>4</v>
      </c>
      <c r="F1" s="5">
        <v>5</v>
      </c>
      <c r="G1" s="5" t="s">
        <v>5</v>
      </c>
      <c r="H1" s="5">
        <v>0</v>
      </c>
      <c r="I1" s="5" t="s">
        <v>6</v>
      </c>
      <c r="J1" s="5">
        <v>1</v>
      </c>
      <c r="K1" s="5" t="s">
        <v>7</v>
      </c>
      <c r="L1" s="5">
        <v>0</v>
      </c>
      <c r="M1" s="5" t="s">
        <v>8</v>
      </c>
      <c r="N1" s="5">
        <v>0</v>
      </c>
      <c r="O1" s="5" t="s">
        <v>9</v>
      </c>
      <c r="P1" s="5">
        <v>1</v>
      </c>
      <c r="Q1" s="5" t="s">
        <v>10</v>
      </c>
      <c r="R1" s="5">
        <v>0</v>
      </c>
      <c r="S1" s="5" t="s">
        <v>11</v>
      </c>
      <c r="T1" s="5">
        <v>0</v>
      </c>
    </row>
    <row r="2" spans="1:20" x14ac:dyDescent="0.25">
      <c r="A2" s="6" t="s">
        <v>14</v>
      </c>
      <c r="B2" s="5" t="s">
        <v>15</v>
      </c>
    </row>
    <row r="3" spans="1:20" x14ac:dyDescent="0.25">
      <c r="A3" s="6" t="s">
        <v>16</v>
      </c>
      <c r="B3" s="5" t="b">
        <f>IF(B10&gt;256,"TripUpST110AndEarlier",FALSE)</f>
        <v>0</v>
      </c>
    </row>
    <row r="4" spans="1:20" x14ac:dyDescent="0.25">
      <c r="A4" s="6" t="s">
        <v>17</v>
      </c>
      <c r="B4" s="5" t="s">
        <v>18</v>
      </c>
    </row>
    <row r="5" spans="1:20" x14ac:dyDescent="0.25">
      <c r="A5" s="6" t="s">
        <v>19</v>
      </c>
      <c r="B5" s="5" t="b">
        <v>1</v>
      </c>
    </row>
    <row r="6" spans="1:20" x14ac:dyDescent="0.25">
      <c r="A6" s="6" t="s">
        <v>20</v>
      </c>
      <c r="B6" s="5" t="b">
        <v>1</v>
      </c>
    </row>
    <row r="7" spans="1:20" x14ac:dyDescent="0.25">
      <c r="A7" s="6" t="s">
        <v>21</v>
      </c>
      <c r="B7" s="5">
        <f>Data!$A$1:$D$97</f>
        <v>82</v>
      </c>
    </row>
    <row r="8" spans="1:20" x14ac:dyDescent="0.25">
      <c r="A8" s="6" t="s">
        <v>22</v>
      </c>
      <c r="B8" s="5">
        <v>1</v>
      </c>
    </row>
    <row r="9" spans="1:20" x14ac:dyDescent="0.25">
      <c r="A9" s="6" t="s">
        <v>23</v>
      </c>
      <c r="B9" s="5">
        <f>1</f>
        <v>1</v>
      </c>
    </row>
    <row r="10" spans="1:20" x14ac:dyDescent="0.25">
      <c r="A10" s="6" t="s">
        <v>24</v>
      </c>
      <c r="B10" s="5">
        <v>4</v>
      </c>
    </row>
    <row r="12" spans="1:20" x14ac:dyDescent="0.25">
      <c r="A12" s="6" t="s">
        <v>25</v>
      </c>
      <c r="B12" s="5" t="s">
        <v>75</v>
      </c>
      <c r="C12" s="5" t="s">
        <v>26</v>
      </c>
      <c r="D12" s="5" t="s">
        <v>27</v>
      </c>
      <c r="E12" s="5" t="b">
        <v>1</v>
      </c>
      <c r="F12" s="5">
        <v>0</v>
      </c>
      <c r="G12" s="5">
        <v>4</v>
      </c>
    </row>
    <row r="13" spans="1:20" x14ac:dyDescent="0.25">
      <c r="A13" s="6" t="s">
        <v>28</v>
      </c>
      <c r="B13" s="5">
        <f>Data!$A$1:$A$97</f>
        <v>12</v>
      </c>
    </row>
    <row r="14" spans="1:20" x14ac:dyDescent="0.25">
      <c r="A14" s="6" t="s">
        <v>29</v>
      </c>
    </row>
    <row r="15" spans="1:20" x14ac:dyDescent="0.25">
      <c r="A15" s="6" t="s">
        <v>30</v>
      </c>
      <c r="B15" s="5" t="s">
        <v>76</v>
      </c>
      <c r="C15" s="5" t="s">
        <v>31</v>
      </c>
      <c r="D15" s="5" t="s">
        <v>32</v>
      </c>
      <c r="E15" s="5" t="b">
        <v>1</v>
      </c>
      <c r="F15" s="5">
        <v>0</v>
      </c>
      <c r="G15" s="5">
        <v>4</v>
      </c>
    </row>
    <row r="16" spans="1:20" x14ac:dyDescent="0.25">
      <c r="A16" s="6" t="s">
        <v>33</v>
      </c>
      <c r="B16" s="5">
        <f>Data!$B$1:$B$97</f>
        <v>72</v>
      </c>
    </row>
    <row r="17" spans="1:7" x14ac:dyDescent="0.25">
      <c r="A17" s="6" t="s">
        <v>34</v>
      </c>
    </row>
    <row r="18" spans="1:7" x14ac:dyDescent="0.25">
      <c r="A18" s="6" t="s">
        <v>35</v>
      </c>
      <c r="B18" s="5" t="s">
        <v>77</v>
      </c>
      <c r="C18" s="5" t="s">
        <v>36</v>
      </c>
      <c r="D18" s="5" t="s">
        <v>37</v>
      </c>
      <c r="E18" s="5" t="b">
        <v>1</v>
      </c>
      <c r="F18" s="5">
        <v>0</v>
      </c>
      <c r="G18" s="5">
        <v>4</v>
      </c>
    </row>
    <row r="19" spans="1:7" x14ac:dyDescent="0.25">
      <c r="A19" s="6" t="s">
        <v>38</v>
      </c>
      <c r="B19" s="5">
        <f>Data!$C$1:$C$97</f>
        <v>69</v>
      </c>
    </row>
    <row r="20" spans="1:7" x14ac:dyDescent="0.25">
      <c r="A20" s="6" t="s">
        <v>39</v>
      </c>
    </row>
    <row r="21" spans="1:7" x14ac:dyDescent="0.25">
      <c r="A21" s="6" t="s">
        <v>78</v>
      </c>
      <c r="B21" s="5" t="s">
        <v>79</v>
      </c>
      <c r="C21" s="5" t="s">
        <v>80</v>
      </c>
      <c r="D21" s="5" t="s">
        <v>81</v>
      </c>
      <c r="E21" s="5" t="b">
        <v>1</v>
      </c>
      <c r="F21" s="5">
        <v>0</v>
      </c>
      <c r="G21" s="5">
        <v>4</v>
      </c>
    </row>
    <row r="22" spans="1:7" x14ac:dyDescent="0.25">
      <c r="A22" s="6" t="s">
        <v>82</v>
      </c>
      <c r="B22" s="5">
        <f>Data!$D$1:$D$97</f>
        <v>-3</v>
      </c>
    </row>
    <row r="23" spans="1:7" x14ac:dyDescent="0.25">
      <c r="A23" s="6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8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12.7109375" customWidth="1"/>
    <col min="4" max="10" width="12.7109375" customWidth="1"/>
  </cols>
  <sheetData>
    <row r="1" spans="1:10" s="7" customFormat="1" ht="18.75" x14ac:dyDescent="0.3">
      <c r="A1" s="9" t="s">
        <v>40</v>
      </c>
      <c r="B1" s="12" t="s">
        <v>41</v>
      </c>
    </row>
    <row r="2" spans="1:10" s="7" customFormat="1" ht="11.25" x14ac:dyDescent="0.2">
      <c r="A2" s="10" t="s">
        <v>42</v>
      </c>
      <c r="B2" s="12" t="s">
        <v>65</v>
      </c>
    </row>
    <row r="3" spans="1:10" s="7" customFormat="1" ht="11.25" x14ac:dyDescent="0.2">
      <c r="A3" s="10" t="s">
        <v>44</v>
      </c>
      <c r="B3" s="12" t="s">
        <v>45</v>
      </c>
    </row>
    <row r="4" spans="1:10" s="7" customFormat="1" ht="11.25" x14ac:dyDescent="0.2">
      <c r="A4" s="10" t="s">
        <v>46</v>
      </c>
      <c r="B4" s="12" t="s">
        <v>85</v>
      </c>
    </row>
    <row r="5" spans="1:10" s="8" customFormat="1" ht="11.25" x14ac:dyDescent="0.2">
      <c r="A5" s="11" t="s">
        <v>47</v>
      </c>
      <c r="B5" s="13" t="s">
        <v>48</v>
      </c>
    </row>
    <row r="6" spans="1:10" ht="15" customHeight="1" x14ac:dyDescent="0.25"/>
    <row r="7" spans="1:10" ht="15" customHeight="1" x14ac:dyDescent="0.25">
      <c r="A7" s="17"/>
      <c r="B7" s="16" t="s">
        <v>74</v>
      </c>
    </row>
    <row r="8" spans="1:10" ht="15" customHeight="1" thickBot="1" x14ac:dyDescent="0.3">
      <c r="A8" s="18" t="s">
        <v>65</v>
      </c>
      <c r="B8" s="21" t="s">
        <v>13</v>
      </c>
      <c r="D8" s="17"/>
      <c r="E8" s="25" t="s">
        <v>84</v>
      </c>
      <c r="F8" s="25"/>
      <c r="G8" s="25"/>
      <c r="H8" s="25"/>
      <c r="I8" s="25"/>
      <c r="J8" s="25"/>
    </row>
    <row r="9" spans="1:10" ht="15" customHeight="1" thickTop="1" thickBot="1" x14ac:dyDescent="0.3">
      <c r="A9" s="16" t="s">
        <v>66</v>
      </c>
      <c r="B9" s="24">
        <f>_xll.StatMean(ST_Difference)</f>
        <v>0.66666666666666663</v>
      </c>
      <c r="D9" s="18" t="s">
        <v>43</v>
      </c>
      <c r="E9" s="15" t="s">
        <v>49</v>
      </c>
      <c r="F9" s="15" t="s">
        <v>50</v>
      </c>
      <c r="G9" s="15" t="s">
        <v>51</v>
      </c>
      <c r="H9" s="15" t="s">
        <v>52</v>
      </c>
      <c r="I9" s="15" t="s">
        <v>53</v>
      </c>
      <c r="J9" s="15" t="s">
        <v>54</v>
      </c>
    </row>
    <row r="10" spans="1:10" ht="15" customHeight="1" thickTop="1" x14ac:dyDescent="0.25">
      <c r="A10" s="16" t="s">
        <v>67</v>
      </c>
      <c r="B10" s="22">
        <f>_xll.StatStdDev(ST_Difference)</f>
        <v>6.1877071115434683</v>
      </c>
      <c r="D10" s="16" t="s">
        <v>56</v>
      </c>
      <c r="E10" s="19">
        <v>-10</v>
      </c>
      <c r="F10" s="19">
        <v>-7.5</v>
      </c>
      <c r="G10" s="19">
        <f t="shared" ref="G10:G17" si="0">(E10+F10)/2</f>
        <v>-8.75</v>
      </c>
      <c r="H10" s="14">
        <f>_xll.StatCountRange([0]!ST_Difference,E10,F10,TRUE, TRUE)</f>
        <v>13</v>
      </c>
      <c r="I10" s="20">
        <f>H10/_xll.StatCount([0]!ST_Difference)</f>
        <v>0.13541666666666666</v>
      </c>
      <c r="J10" s="19">
        <f t="shared" ref="J10:J17" si="1">I10/(F10-E10)</f>
        <v>5.4166666666666662E-2</v>
      </c>
    </row>
    <row r="11" spans="1:10" ht="15" customHeight="1" x14ac:dyDescent="0.25">
      <c r="A11" s="16" t="s">
        <v>68</v>
      </c>
      <c r="B11" s="24">
        <f>_xll.StatMedian(ST_Difference)</f>
        <v>2</v>
      </c>
      <c r="D11" s="16" t="s">
        <v>57</v>
      </c>
      <c r="E11" s="19">
        <v>-7.5</v>
      </c>
      <c r="F11" s="19">
        <v>-5</v>
      </c>
      <c r="G11" s="19">
        <f t="shared" si="0"/>
        <v>-6.25</v>
      </c>
      <c r="H11" s="14">
        <f>_xll.StatCountRange([0]!ST_Difference,E11,F11,FALSE, TRUE)</f>
        <v>13</v>
      </c>
      <c r="I11" s="20">
        <f>H11/_xll.StatCount([0]!ST_Difference)</f>
        <v>0.13541666666666666</v>
      </c>
      <c r="J11" s="19">
        <f t="shared" si="1"/>
        <v>5.4166666666666662E-2</v>
      </c>
    </row>
    <row r="12" spans="1:10" ht="15" customHeight="1" x14ac:dyDescent="0.25">
      <c r="A12" s="16" t="s">
        <v>69</v>
      </c>
      <c r="B12" s="22">
        <f>_xll.StatMin(ST_Difference)</f>
        <v>-10</v>
      </c>
      <c r="D12" s="16" t="s">
        <v>58</v>
      </c>
      <c r="E12" s="19">
        <v>-5</v>
      </c>
      <c r="F12" s="19">
        <v>-2.5</v>
      </c>
      <c r="G12" s="19">
        <f t="shared" si="0"/>
        <v>-3.75</v>
      </c>
      <c r="H12" s="14">
        <f>_xll.StatCountRange([0]!ST_Difference,E12,F12,FALSE, TRUE)</f>
        <v>6</v>
      </c>
      <c r="I12" s="20">
        <f>H12/_xll.StatCount([0]!ST_Difference)</f>
        <v>6.25E-2</v>
      </c>
      <c r="J12" s="19">
        <f t="shared" si="1"/>
        <v>2.5000000000000001E-2</v>
      </c>
    </row>
    <row r="13" spans="1:10" ht="15" customHeight="1" x14ac:dyDescent="0.25">
      <c r="A13" s="16" t="s">
        <v>70</v>
      </c>
      <c r="B13" s="22">
        <f>_xll.StatMax(ST_Difference)</f>
        <v>10</v>
      </c>
      <c r="D13" s="16" t="s">
        <v>59</v>
      </c>
      <c r="E13" s="19">
        <v>-2.5</v>
      </c>
      <c r="F13" s="19">
        <v>0</v>
      </c>
      <c r="G13" s="19">
        <f t="shared" si="0"/>
        <v>-1.25</v>
      </c>
      <c r="H13" s="14">
        <f>_xll.StatCountRange([0]!ST_Difference,E13,F13,FALSE, TRUE)</f>
        <v>10</v>
      </c>
      <c r="I13" s="20">
        <f>H13/_xll.StatCount([0]!ST_Difference)</f>
        <v>0.10416666666666667</v>
      </c>
      <c r="J13" s="19">
        <f t="shared" si="1"/>
        <v>4.1666666666666671E-2</v>
      </c>
    </row>
    <row r="14" spans="1:10" ht="15" customHeight="1" x14ac:dyDescent="0.25">
      <c r="A14" s="16" t="s">
        <v>71</v>
      </c>
      <c r="B14" s="23">
        <f>_xll.StatCount(ST_Difference)</f>
        <v>96</v>
      </c>
      <c r="D14" s="16" t="s">
        <v>60</v>
      </c>
      <c r="E14" s="19">
        <v>0</v>
      </c>
      <c r="F14" s="19">
        <v>2.5</v>
      </c>
      <c r="G14" s="19">
        <f t="shared" si="0"/>
        <v>1.25</v>
      </c>
      <c r="H14" s="14">
        <f>_xll.StatCountRange([0]!ST_Difference,E14,F14,FALSE, TRUE)</f>
        <v>7</v>
      </c>
      <c r="I14" s="20">
        <f>H14/_xll.StatCount([0]!ST_Difference)</f>
        <v>7.2916666666666671E-2</v>
      </c>
      <c r="J14" s="19">
        <f t="shared" si="1"/>
        <v>2.9166666666666667E-2</v>
      </c>
    </row>
    <row r="15" spans="1:10" ht="15" customHeight="1" x14ac:dyDescent="0.25">
      <c r="A15" s="16" t="s">
        <v>72</v>
      </c>
      <c r="B15" s="22">
        <f>_xll.StatQuartile(ST_Difference, 1)</f>
        <v>-5</v>
      </c>
      <c r="D15" s="16" t="s">
        <v>61</v>
      </c>
      <c r="E15" s="19">
        <v>2.5</v>
      </c>
      <c r="F15" s="19">
        <v>5</v>
      </c>
      <c r="G15" s="19">
        <f t="shared" si="0"/>
        <v>3.75</v>
      </c>
      <c r="H15" s="14">
        <f>_xll.StatCountRange([0]!ST_Difference,E15,F15,FALSE, TRUE)</f>
        <v>25</v>
      </c>
      <c r="I15" s="20">
        <f>H15/_xll.StatCount([0]!ST_Difference)</f>
        <v>0.26041666666666669</v>
      </c>
      <c r="J15" s="19">
        <f t="shared" si="1"/>
        <v>0.10416666666666667</v>
      </c>
    </row>
    <row r="16" spans="1:10" ht="15" customHeight="1" x14ac:dyDescent="0.25">
      <c r="A16" s="16" t="s">
        <v>73</v>
      </c>
      <c r="B16" s="22">
        <f>_xll.StatQuartile(ST_Difference, 3)</f>
        <v>5</v>
      </c>
      <c r="D16" s="16" t="s">
        <v>62</v>
      </c>
      <c r="E16" s="19">
        <v>5</v>
      </c>
      <c r="F16" s="19">
        <v>7.5</v>
      </c>
      <c r="G16" s="19">
        <f t="shared" si="0"/>
        <v>6.25</v>
      </c>
      <c r="H16" s="14">
        <f>_xll.StatCountRange([0]!ST_Difference,E16,F16,FALSE, TRUE)</f>
        <v>7</v>
      </c>
      <c r="I16" s="20">
        <f>H16/_xll.StatCount([0]!ST_Difference)</f>
        <v>7.2916666666666671E-2</v>
      </c>
      <c r="J16" s="19">
        <f t="shared" si="1"/>
        <v>2.9166666666666667E-2</v>
      </c>
    </row>
    <row r="17" spans="4:10" ht="15" customHeight="1" x14ac:dyDescent="0.25">
      <c r="D17" s="16" t="s">
        <v>63</v>
      </c>
      <c r="E17" s="19">
        <v>7.5</v>
      </c>
      <c r="F17" s="19">
        <v>10</v>
      </c>
      <c r="G17" s="19">
        <f t="shared" si="0"/>
        <v>8.75</v>
      </c>
      <c r="H17" s="14">
        <f>_xll.StatCountRange([0]!ST_Difference,E17,F17,FALSE, TRUE)</f>
        <v>15</v>
      </c>
      <c r="I17" s="20">
        <f>H17/_xll.StatCount([0]!ST_Difference)</f>
        <v>0.15625</v>
      </c>
      <c r="J17" s="19">
        <f t="shared" si="1"/>
        <v>6.25E-2</v>
      </c>
    </row>
    <row r="18" spans="4:10" ht="15" customHeight="1" x14ac:dyDescent="0.25"/>
    <row r="19" spans="4:10" ht="15" customHeight="1" x14ac:dyDescent="0.25"/>
    <row r="20" spans="4:10" ht="15" customHeight="1" x14ac:dyDescent="0.25"/>
    <row r="21" spans="4:10" ht="15" customHeight="1" x14ac:dyDescent="0.25"/>
    <row r="22" spans="4:10" ht="15" customHeight="1" x14ac:dyDescent="0.25"/>
    <row r="23" spans="4:10" ht="15" customHeight="1" x14ac:dyDescent="0.25"/>
    <row r="24" spans="4:10" ht="15" customHeight="1" x14ac:dyDescent="0.25"/>
    <row r="25" spans="4:10" ht="15" customHeight="1" x14ac:dyDescent="0.25"/>
    <row r="26" spans="4:10" ht="15" customHeight="1" x14ac:dyDescent="0.25"/>
    <row r="27" spans="4:10" ht="15" customHeight="1" x14ac:dyDescent="0.25"/>
    <row r="28" spans="4:10" ht="15" customHeight="1" x14ac:dyDescent="0.25"/>
    <row r="29" spans="4:10" ht="15" customHeight="1" x14ac:dyDescent="0.25"/>
    <row r="30" spans="4:10" ht="15" customHeight="1" x14ac:dyDescent="0.25"/>
    <row r="31" spans="4:10" ht="15" customHeight="1" x14ac:dyDescent="0.25"/>
    <row r="32" spans="4:10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</sheetData>
  <mergeCells count="1">
    <mergeCell ref="E8:J8"/>
  </mergeCells>
  <pageMargins left="0.7" right="0.7" top="0.75" bottom="0.75" header="0.3" footer="0.3"/>
  <pageSetup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Data</vt:lpstr>
      <vt:lpstr>Histogram</vt:lpstr>
      <vt:lpstr>One Var Summary</vt:lpstr>
      <vt:lpstr>_STDS_DG3562BFA4</vt:lpstr>
      <vt:lpstr>Differences</vt:lpstr>
      <vt:lpstr>ST_Difference</vt:lpstr>
      <vt:lpstr>ST_Final</vt:lpstr>
      <vt:lpstr>ST_Midterm</vt:lpstr>
      <vt:lpstr>ST_Student</vt:lpstr>
      <vt:lpstr>Differences!StatToolsHeader</vt:lpstr>
      <vt:lpstr>Histogram!StatToolsHeader</vt:lpstr>
      <vt:lpstr>'One Var Summary'!StatToolsHeader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</cp:lastModifiedBy>
  <dcterms:created xsi:type="dcterms:W3CDTF">2007-05-15T19:01:56Z</dcterms:created>
  <dcterms:modified xsi:type="dcterms:W3CDTF">2012-10-12T17:15:21Z</dcterms:modified>
</cp:coreProperties>
</file>