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72" yWindow="-96" windowWidth="17100" windowHeight="8148"/>
  </bookViews>
  <sheets>
    <sheet name="Mini Case" sheetId="1" r:id="rId1"/>
  </sheets>
  <calcPr calcId="145621" concurrentCalc="0"/>
</workbook>
</file>

<file path=xl/calcChain.xml><?xml version="1.0" encoding="utf-8"?>
<calcChain xmlns="http://schemas.openxmlformats.org/spreadsheetml/2006/main">
  <c r="E198" i="1" l="1"/>
  <c r="A197" i="1"/>
  <c r="E194" i="1"/>
  <c r="E186" i="1"/>
  <c r="E182" i="1"/>
  <c r="A185" i="1"/>
  <c r="A236" i="1"/>
  <c r="A215" i="1"/>
  <c r="A173" i="1"/>
  <c r="F22" i="1"/>
  <c r="F23" i="1"/>
  <c r="G22" i="1"/>
  <c r="A136" i="1"/>
  <c r="A125" i="1"/>
  <c r="A110" i="1"/>
  <c r="E151" i="1"/>
  <c r="E152" i="1"/>
  <c r="E153" i="1"/>
  <c r="E154" i="1"/>
  <c r="E155" i="1"/>
  <c r="G87" i="1"/>
  <c r="G23" i="1"/>
  <c r="G16" i="1"/>
  <c r="G71" i="1"/>
  <c r="G73" i="1"/>
  <c r="G74" i="1"/>
  <c r="G75" i="1"/>
  <c r="G76" i="1"/>
  <c r="F47" i="1"/>
  <c r="E137" i="1"/>
  <c r="G47" i="1"/>
  <c r="E133" i="1"/>
  <c r="G81" i="1"/>
  <c r="G85" i="1"/>
  <c r="G86" i="1"/>
  <c r="D249" i="1"/>
  <c r="D250" i="1"/>
  <c r="B293" i="1"/>
  <c r="B296" i="1"/>
  <c r="B302" i="1"/>
  <c r="F38" i="1"/>
  <c r="G44" i="1"/>
  <c r="F44" i="1"/>
  <c r="C111" i="1"/>
  <c r="E111" i="1"/>
  <c r="E107" i="1"/>
  <c r="C126" i="1"/>
  <c r="E126" i="1"/>
  <c r="C122" i="1"/>
  <c r="E122" i="1"/>
  <c r="F58" i="1"/>
  <c r="G238" i="1"/>
  <c r="G239" i="1"/>
  <c r="G216" i="1"/>
  <c r="G211" i="1"/>
  <c r="G91" i="1"/>
  <c r="F54" i="1"/>
  <c r="G54" i="1"/>
  <c r="E238" i="1"/>
  <c r="C238" i="1"/>
  <c r="C233" i="1"/>
  <c r="E233" i="1"/>
  <c r="A181" i="1"/>
  <c r="A193" i="1"/>
  <c r="E271" i="1"/>
  <c r="E270" i="1"/>
  <c r="E272" i="1"/>
  <c r="A169" i="1"/>
  <c r="A232" i="1"/>
  <c r="A210" i="1"/>
  <c r="E150" i="1"/>
  <c r="A146" i="1"/>
  <c r="A132" i="1"/>
  <c r="A121" i="1"/>
  <c r="A106" i="1"/>
  <c r="F59" i="1"/>
  <c r="G48" i="1"/>
  <c r="F48" i="1"/>
  <c r="G38" i="1"/>
  <c r="D239" i="1"/>
  <c r="C240" i="1"/>
  <c r="G88" i="1"/>
  <c r="D234" i="1"/>
  <c r="C123" i="1"/>
  <c r="C133" i="1"/>
  <c r="C134" i="1"/>
  <c r="G67" i="1"/>
  <c r="C112" i="1"/>
  <c r="C127" i="1"/>
  <c r="C137" i="1"/>
  <c r="C138" i="1"/>
  <c r="C198" i="1"/>
  <c r="C199" i="1"/>
  <c r="G162" i="1"/>
  <c r="F162" i="1"/>
  <c r="E156" i="1"/>
  <c r="G80" i="1"/>
  <c r="G82" i="1"/>
  <c r="G25" i="1"/>
  <c r="C107" i="1"/>
  <c r="C108" i="1"/>
  <c r="C182" i="1"/>
  <c r="C183" i="1"/>
  <c r="F25" i="1"/>
  <c r="C216" i="1"/>
  <c r="C217" i="1"/>
  <c r="C186" i="1"/>
  <c r="C187" i="1"/>
  <c r="E170" i="1"/>
  <c r="C194" i="1"/>
  <c r="C195" i="1"/>
  <c r="E211" i="1"/>
  <c r="F212" i="1"/>
  <c r="C174" i="1"/>
  <c r="E216" i="1"/>
  <c r="F217" i="1"/>
  <c r="E147" i="1"/>
  <c r="E174" i="1"/>
  <c r="E273" i="1"/>
  <c r="E275" i="1"/>
  <c r="C147" i="1"/>
  <c r="C170" i="1"/>
  <c r="C171" i="1"/>
  <c r="C211" i="1"/>
  <c r="C212" i="1"/>
  <c r="F26" i="1"/>
  <c r="F27" i="1"/>
  <c r="G224" i="1"/>
  <c r="G26" i="1"/>
  <c r="G27" i="1"/>
  <c r="C218" i="1"/>
  <c r="C213" i="1"/>
  <c r="C175" i="1"/>
  <c r="C148" i="1"/>
  <c r="G69" i="1"/>
  <c r="G77" i="1"/>
  <c r="G90" i="1"/>
  <c r="G92" i="1"/>
  <c r="F224" i="1"/>
  <c r="G57" i="1"/>
  <c r="G58" i="1"/>
  <c r="G59" i="1"/>
  <c r="G233" i="1"/>
  <c r="G234" i="1"/>
  <c r="C235" i="1"/>
</calcChain>
</file>

<file path=xl/comments1.xml><?xml version="1.0" encoding="utf-8"?>
<comments xmlns="http://schemas.openxmlformats.org/spreadsheetml/2006/main">
  <authors>
    <author>Bart Kreps</author>
  </authors>
  <commentList>
    <comment ref="G47" authorId="0">
      <text>
        <r>
          <rPr>
            <b/>
            <sz val="8"/>
            <color indexed="8"/>
            <rFont val="Tahoma"/>
            <family val="2"/>
          </rPr>
          <t>Property, Plant and Equipment minus Depreciation</t>
        </r>
        <r>
          <rPr>
            <b/>
            <sz val="10"/>
            <color indexed="12"/>
            <rFont val="Tahoma"/>
            <family val="2"/>
          </rPr>
          <t xml:space="preserve">
</t>
        </r>
      </text>
    </comment>
    <comment ref="A65" authorId="0">
      <text>
        <r>
          <rPr>
            <b/>
            <sz val="8"/>
            <color indexed="8"/>
            <rFont val="Tahoma"/>
            <family val="2"/>
          </rPr>
          <t>The statement of cash flows provides information about cash inflows and outflows during an accounting period.</t>
        </r>
        <r>
          <rPr>
            <b/>
            <sz val="10"/>
            <color indexed="8"/>
            <rFont val="Tahoma"/>
            <family val="2"/>
          </rPr>
          <t xml:space="preserve">
</t>
        </r>
      </text>
    </comment>
    <comment ref="G73" authorId="0">
      <text>
        <r>
          <rPr>
            <b/>
            <sz val="8"/>
            <color indexed="81"/>
            <rFont val="Tahoma"/>
            <family val="2"/>
          </rPr>
          <t xml:space="preserve">Change is negative because accounts receivable went up in 2001.  This means that more sales revenue has been reflected in net income than has been collected in cash.
</t>
        </r>
      </text>
    </comment>
    <comment ref="G74" authorId="0">
      <text>
        <r>
          <rPr>
            <b/>
            <sz val="8"/>
            <color indexed="81"/>
            <rFont val="Tahoma"/>
            <family val="2"/>
          </rPr>
          <t>Inventories went up meaning that Computron used cash to purchase inventories.</t>
        </r>
      </text>
    </comment>
    <comment ref="G75" authorId="0">
      <text>
        <r>
          <rPr>
            <b/>
            <sz val="8"/>
            <color indexed="81"/>
            <rFont val="Tahoma"/>
            <family val="2"/>
          </rPr>
          <t xml:space="preserve">This is positive because accounts payable went up.  Computron bought on credit from suppliers and did not dispense cash.
</t>
        </r>
      </text>
    </comment>
    <comment ref="G76" authorId="0">
      <text>
        <r>
          <rPr>
            <b/>
            <sz val="8"/>
            <color indexed="81"/>
            <rFont val="Tahoma"/>
            <family val="2"/>
          </rPr>
          <t xml:space="preserve">Accruals increased in 2001. Cash flow is positive because it recognizes an increased expense prior to the payment of cash.
</t>
        </r>
      </text>
    </comment>
    <comment ref="G80" authorId="0">
      <text>
        <r>
          <rPr>
            <b/>
            <sz val="8"/>
            <color indexed="81"/>
            <rFont val="Tahoma"/>
            <family val="2"/>
          </rPr>
          <t>Make sure to add back annual Depreciation to Net PP&amp;E.</t>
        </r>
        <r>
          <rPr>
            <sz val="10"/>
            <color indexed="81"/>
            <rFont val="Tahoma"/>
            <family val="2"/>
          </rPr>
          <t xml:space="preserve">
</t>
        </r>
      </text>
    </comment>
    <comment ref="G81" authorId="0">
      <text>
        <r>
          <rPr>
            <b/>
            <sz val="8"/>
            <color indexed="81"/>
            <rFont val="Tahoma"/>
            <family val="2"/>
          </rPr>
          <t xml:space="preserve">Short term investments went down in 2001.  Computron received cash through the sale or maturity of these assets.
</t>
        </r>
      </text>
    </comment>
    <comment ref="G85" authorId="0">
      <text>
        <r>
          <rPr>
            <b/>
            <sz val="8"/>
            <color indexed="81"/>
            <rFont val="Tahoma"/>
            <family val="2"/>
          </rPr>
          <t xml:space="preserve">Notes payable went up in 2001.  Computron received cash from creditors.
</t>
        </r>
      </text>
    </comment>
    <comment ref="G86" authorId="0">
      <text>
        <r>
          <rPr>
            <b/>
            <sz val="8"/>
            <color indexed="81"/>
            <rFont val="Tahoma"/>
            <family val="2"/>
          </rPr>
          <t>Long term debt went up in 2001.  Computron received cash from creditors.</t>
        </r>
        <r>
          <rPr>
            <sz val="10"/>
            <color indexed="81"/>
            <rFont val="Tahoma"/>
            <family val="2"/>
          </rPr>
          <t xml:space="preserve">
</t>
        </r>
      </text>
    </comment>
    <comment ref="G87" authorId="0">
      <text>
        <r>
          <rPr>
            <b/>
            <sz val="8"/>
            <color indexed="81"/>
            <rFont val="Tahoma"/>
            <family val="2"/>
          </rPr>
          <t xml:space="preserve">Computron used cash to pay dividends to shareholders.
</t>
        </r>
      </text>
    </comment>
    <comment ref="B224" authorId="0">
      <text>
        <r>
          <rPr>
            <b/>
            <sz val="8"/>
            <color indexed="8"/>
            <rFont val="Tahoma"/>
            <family val="2"/>
          </rPr>
          <t>An increase in Earnings Per Share either means the company is generating more net income or they are reducing the amount of common shares outstanding. Shares that are repurchased by the company are called Treasury stocks.</t>
        </r>
      </text>
    </comment>
    <comment ref="B225" authorId="0">
      <text>
        <r>
          <rPr>
            <b/>
            <sz val="8"/>
            <color indexed="8"/>
            <rFont val="Tahoma"/>
            <family val="2"/>
          </rPr>
          <t>The same rational holds for interpreting Dividends Per Share data. If the company increases their dividend payout policies or reduces shares outstanding, DPS will increase.</t>
        </r>
      </text>
    </comment>
  </commentList>
</comments>
</file>

<file path=xl/sharedStrings.xml><?xml version="1.0" encoding="utf-8"?>
<sst xmlns="http://schemas.openxmlformats.org/spreadsheetml/2006/main" count="273" uniqueCount="175">
  <si>
    <t>Net sales</t>
  </si>
  <si>
    <t>Earnings before interest and taxes (EBIT)</t>
  </si>
  <si>
    <t xml:space="preserve">Less interest </t>
  </si>
  <si>
    <t>Earnings per share (EPS)</t>
  </si>
  <si>
    <t>Dividends per share (DPS)</t>
  </si>
  <si>
    <t>Assets</t>
  </si>
  <si>
    <t>Accounts receivable</t>
  </si>
  <si>
    <t>Inventories</t>
  </si>
  <si>
    <t>Total current assets</t>
  </si>
  <si>
    <t>Net plant and equipment</t>
  </si>
  <si>
    <t>Total assets</t>
  </si>
  <si>
    <t>Liabilities and equity</t>
  </si>
  <si>
    <t>Accounts payable</t>
  </si>
  <si>
    <t>Notes payable</t>
  </si>
  <si>
    <t>Accruals</t>
  </si>
  <si>
    <t>Total current liabilities</t>
  </si>
  <si>
    <t>Long-term bonds</t>
  </si>
  <si>
    <t>Total common equity</t>
  </si>
  <si>
    <t>Tax rate</t>
  </si>
  <si>
    <t>Operating Activities</t>
  </si>
  <si>
    <t>Financing Activities</t>
  </si>
  <si>
    <t>Net cash provided by financing activities</t>
  </si>
  <si>
    <t>Cash and securities at beginning of the year</t>
  </si>
  <si>
    <t>Cash and securities at end of the year</t>
  </si>
  <si>
    <t>Net cash provided by operating activities</t>
  </si>
  <si>
    <t xml:space="preserve">   Cash used to acquire fixed assets</t>
  </si>
  <si>
    <t xml:space="preserve">   Net Income before preferred dividends</t>
  </si>
  <si>
    <t xml:space="preserve">   Depreciation and amortization</t>
  </si>
  <si>
    <t>Year-end common stock price</t>
  </si>
  <si>
    <t>Year-end shares outstanding (in millions)</t>
  </si>
  <si>
    <t>and up</t>
  </si>
  <si>
    <t>Taxable Income:</t>
  </si>
  <si>
    <t>(1)</t>
  </si>
  <si>
    <t>(2)</t>
  </si>
  <si>
    <t>(3)</t>
  </si>
  <si>
    <t>(4)</t>
  </si>
  <si>
    <t>Total tax liability:</t>
  </si>
  <si>
    <t>INCOME STATEMENT</t>
  </si>
  <si>
    <t>Cash and equivalents</t>
  </si>
  <si>
    <t>Short-term investments</t>
  </si>
  <si>
    <t>Noncash adjustments</t>
  </si>
  <si>
    <t>Due to changes in working capital</t>
  </si>
  <si>
    <t>Net change in cash and equivilents</t>
  </si>
  <si>
    <t>Net Operating Working Capital</t>
  </si>
  <si>
    <t>Operating current assets</t>
  </si>
  <si>
    <t>-</t>
  </si>
  <si>
    <t>Operating current liabilities</t>
  </si>
  <si>
    <t xml:space="preserve">                 =</t>
  </si>
  <si>
    <t>NOWC</t>
  </si>
  <si>
    <t>+</t>
  </si>
  <si>
    <t>Fixed assets</t>
  </si>
  <si>
    <t xml:space="preserve">              =</t>
  </si>
  <si>
    <t>Net Operating Profit After Taxes</t>
  </si>
  <si>
    <t>EBIT</t>
  </si>
  <si>
    <t>x</t>
  </si>
  <si>
    <t>( 1 - T )</t>
  </si>
  <si>
    <t xml:space="preserve">                   =</t>
  </si>
  <si>
    <t>NOPAT</t>
  </si>
  <si>
    <t xml:space="preserve">            =</t>
  </si>
  <si>
    <t>Free Cash Flow</t>
  </si>
  <si>
    <t>Stock price</t>
  </si>
  <si>
    <t>Market Value Added</t>
  </si>
  <si>
    <t># of shares</t>
  </si>
  <si>
    <t>Economic Value Added</t>
  </si>
  <si>
    <t xml:space="preserve">             =</t>
  </si>
  <si>
    <t xml:space="preserve">               =</t>
  </si>
  <si>
    <t xml:space="preserve">        =</t>
  </si>
  <si>
    <t>Operating Capital        x</t>
  </si>
  <si>
    <t>The Total OperatingCapital is Net Operating Working Capital plus any fixed assets.</t>
  </si>
  <si>
    <t>Return on Invested Capital</t>
  </si>
  <si>
    <t>The Return on Invested Capital tells us the amount of NOPAT per dollar of operating capital.</t>
  </si>
  <si>
    <t>÷</t>
  </si>
  <si>
    <t>Operating Capital</t>
  </si>
  <si>
    <t>Situation</t>
  </si>
  <si>
    <t>Computron's Balance Sheets</t>
  </si>
  <si>
    <t>Common Stock</t>
  </si>
  <si>
    <t>Retained Earnings</t>
  </si>
  <si>
    <t>Computron's Income Statement</t>
  </si>
  <si>
    <t>Total Operating Costs</t>
  </si>
  <si>
    <t xml:space="preserve">Net Income </t>
  </si>
  <si>
    <t>Total Equity</t>
  </si>
  <si>
    <t>Total Liabilites and Equity</t>
  </si>
  <si>
    <t xml:space="preserve">   Change in accounts receivable</t>
  </si>
  <si>
    <t xml:space="preserve">   Change in inventories</t>
  </si>
  <si>
    <t xml:space="preserve">   Change in accounts payable</t>
  </si>
  <si>
    <t xml:space="preserve">   Change in accruals</t>
  </si>
  <si>
    <t xml:space="preserve">   Change in short-term investments</t>
  </si>
  <si>
    <t xml:space="preserve">   Change in notes payable</t>
  </si>
  <si>
    <t xml:space="preserve">   Change in long-term debt</t>
  </si>
  <si>
    <t xml:space="preserve">   Payment of cash dividends</t>
  </si>
  <si>
    <t>Net Investment in Operating Capital</t>
  </si>
  <si>
    <t>NOPAT is the amount of profit Computron would generate if it had no debt and held no financial assets.</t>
  </si>
  <si>
    <t>Taxable vs. Tax Exempt bonds</t>
  </si>
  <si>
    <t>Amount to invest</t>
  </si>
  <si>
    <t>California Yield</t>
  </si>
  <si>
    <t>Yield * (Investment)</t>
  </si>
  <si>
    <t>Yield * (Investment) * (Tax Rate)</t>
  </si>
  <si>
    <t>Tax Rate</t>
  </si>
  <si>
    <t>California  =</t>
  </si>
  <si>
    <t>Tax rate which you would be indifferent</t>
  </si>
  <si>
    <t>Corp Yield *(1-Tax rate)</t>
  </si>
  <si>
    <t>Solve for T</t>
  </si>
  <si>
    <t>Tax Rate =</t>
  </si>
  <si>
    <t>Muni Yield =</t>
  </si>
  <si>
    <t>Gross fixed assets</t>
  </si>
  <si>
    <t>Less: Accumulated depreciation</t>
  </si>
  <si>
    <t>Taxes (40%)</t>
  </si>
  <si>
    <t>Those current assets used in operations are called operating current assets, and the current liabilities that result from operations are called operating current liabilities.  Net operating working capital is equal to operating current assets minus operating current liabilities.</t>
  </si>
  <si>
    <t>Assume that the market value of debt is equal to the book value of debt.  In this case, Market Value Added (MVA) is the difference between the market value of Computron's stock and the amount of equity capital supplied by shareholders.</t>
  </si>
  <si>
    <t>Cost of Capital (WACC)</t>
  </si>
  <si>
    <t>WACC</t>
  </si>
  <si>
    <t>Operating income =</t>
  </si>
  <si>
    <t>Interest income =</t>
  </si>
  <si>
    <t>Taxable dividends=</t>
  </si>
  <si>
    <t>Dividends =</t>
  </si>
  <si>
    <t>Computron's Free Cash Flow caluclation is the cash flow actually availabe for distribution to investors after the company has made all necessary investments in fixed assets and working capital to sustain ongoing operations.</t>
  </si>
  <si>
    <t>f.  Calculate Computron’s return on invested capital.  Computron has a 10% cost of capital (WACC).  Do you think Computron’s growth added value?</t>
  </si>
  <si>
    <t>Economic Value Added represents Computron's residual income that remains after the cost of all capital, including equity capital, has been deducted.</t>
  </si>
  <si>
    <t>g.  What is Computron's EVA?  The after-tax cost of capital was 10 percent in both years.</t>
  </si>
  <si>
    <t>h.  What happened to Computron's market value added (MVA)?</t>
  </si>
  <si>
    <t>i.  Assume that a corporation has $100,000 of taxable income from operations plus $5,000 of interest income and $10,000 of dividend income.  What is the company's tax liability?</t>
  </si>
  <si>
    <t>Computron's Statement of Cash Flows</t>
  </si>
  <si>
    <t>Total Net Operating Capital</t>
  </si>
  <si>
    <t xml:space="preserve">                =</t>
  </si>
  <si>
    <t>ExxonMobil bonds at 10% vs. California muni bonds at 7%</t>
  </si>
  <si>
    <t>ExxonMobil Yield</t>
  </si>
  <si>
    <t>ExxonMobil  =</t>
  </si>
  <si>
    <t>Base amount of tax</t>
  </si>
  <si>
    <t>Marginal tax rate in bracket</t>
  </si>
  <si>
    <t>Income above base of bracket</t>
  </si>
  <si>
    <t>Tax on income above base</t>
  </si>
  <si>
    <t>Investing activities</t>
  </si>
  <si>
    <t>Net cash provided by investing activities</t>
  </si>
  <si>
    <t xml:space="preserve">j.  Assume that you are in the 25 percent marginal tax bracket and that you have $5,000 to invest.  You have narrowed your investment choices down to California bonds with a yield of 7 percent or equally risky ExxonMobil bonds with a yield of 10 percent. Which one should you choose and why?  At what marginal tax rate would you be indifferent to the choice between California and ExxonMobil bonds? </t>
  </si>
  <si>
    <t>After-tax interest payment =</t>
  </si>
  <si>
    <t>Reduction (increase) in debt =</t>
  </si>
  <si>
    <t>Payment of dividends =</t>
  </si>
  <si>
    <t>Repurchase (Issue) stock =</t>
  </si>
  <si>
    <t>Purchase (Sale) of short-term investments =</t>
  </si>
  <si>
    <t>Total uses of FCF =</t>
  </si>
  <si>
    <t>Uses of FCF:</t>
  </si>
  <si>
    <t>Dividends</t>
  </si>
  <si>
    <t>d.  What is Computron’s net operating profit after taxes (NOPAT)? What are operating current assets? What are operating current liabilities? How much net operating working capital and total net operating capital does Computron have?</t>
  </si>
  <si>
    <t>e.  What is Computron’s free cash flow (FCF)? What are Computron’s “net uses” of its FCF?</t>
  </si>
  <si>
    <t>Depreciation and amortization</t>
  </si>
  <si>
    <t xml:space="preserve">NOPAT = </t>
  </si>
  <si>
    <t xml:space="preserve">NOWC = </t>
  </si>
  <si>
    <t xml:space="preserve">TOC  =  </t>
  </si>
  <si>
    <t>FCF =</t>
  </si>
  <si>
    <r>
      <t xml:space="preserve">c.  What is free cash flow?  Why is it important?  What are the five uses of FCF? </t>
    </r>
    <r>
      <rPr>
        <b/>
        <sz val="11"/>
        <color indexed="10"/>
        <rFont val="Cambria"/>
        <family val="1"/>
      </rPr>
      <t>Answer: See Mini Case Show.</t>
    </r>
  </si>
  <si>
    <r>
      <t>a.  (1.) What effect did the expansion have on sales and net income?</t>
    </r>
    <r>
      <rPr>
        <b/>
        <sz val="11"/>
        <color rgb="FFFF0000"/>
        <rFont val="Cambria"/>
        <family val="1"/>
      </rPr>
      <t xml:space="preserve"> Answer: See Mini Case Show.</t>
    </r>
  </si>
  <si>
    <r>
      <t xml:space="preserve">a.  (2.) What effect did the expansion have on the asset side of the balance sheet? </t>
    </r>
    <r>
      <rPr>
        <b/>
        <sz val="11"/>
        <color indexed="10"/>
        <rFont val="Cambria"/>
        <family val="1"/>
      </rPr>
      <t>Answer: See Mini Case Show</t>
    </r>
  </si>
  <si>
    <r>
      <t xml:space="preserve">b.  What do you conclude from the statement of cash flows? </t>
    </r>
    <r>
      <rPr>
        <b/>
        <sz val="11"/>
        <color indexed="10"/>
        <rFont val="Cambria"/>
        <family val="1"/>
      </rPr>
      <t>Answer: See Mini Case Show.</t>
    </r>
  </si>
  <si>
    <r>
      <t>ROIC</t>
    </r>
    <r>
      <rPr>
        <b/>
        <vertAlign val="subscript"/>
        <sz val="11"/>
        <color indexed="8"/>
        <rFont val="Cambria"/>
        <family val="1"/>
      </rPr>
      <t xml:space="preserve">   </t>
    </r>
    <r>
      <rPr>
        <b/>
        <sz val="11"/>
        <color indexed="8"/>
        <rFont val="Cambria"/>
        <family val="1"/>
      </rPr>
      <t>=</t>
    </r>
  </si>
  <si>
    <r>
      <t>EVA</t>
    </r>
    <r>
      <rPr>
        <b/>
        <sz val="11"/>
        <rFont val="Cambria"/>
        <family val="1"/>
      </rPr>
      <t xml:space="preserve">   =</t>
    </r>
  </si>
  <si>
    <t>EVA  =</t>
  </si>
  <si>
    <r>
      <t>MVA</t>
    </r>
    <r>
      <rPr>
        <b/>
        <sz val="11"/>
        <rFont val="Cambria"/>
        <family val="1"/>
      </rPr>
      <t xml:space="preserve">  =</t>
    </r>
  </si>
  <si>
    <t>If a corporation's taxable income is between:</t>
  </si>
  <si>
    <t>It pays this amount on the base of the bracket:</t>
  </si>
  <si>
    <t>Plus this percentage on the excess over the base</t>
  </si>
  <si>
    <t>Cost of Goods Sold Except Depr.</t>
  </si>
  <si>
    <t>Other Operating Expenses</t>
  </si>
  <si>
    <t>Pre-tax earnings</t>
  </si>
  <si>
    <t>Chapter 2 Mini Case</t>
  </si>
  <si>
    <t>Jenny Cochran, a graduate of The University of Tennessee with 4 years of experience as an equities analyst, was recently brought in as assistant to the chairman of the board of Computron Industries, a manufacturer of computer components.
During the previous year, Computron had doubled its plant capacity, opened new sales offices outside its home territory, and launched an expensive advertising campaign. Cochran was assigned to evaluate the impact of the changes. She began by gathering financial statements and other data.</t>
  </si>
  <si>
    <t>Corporate Tax Rates</t>
  </si>
  <si>
    <t>Operating Profitability</t>
  </si>
  <si>
    <t>The operating profitability (OP) ratio shows how many dollars of operating profit are generated by each dollar of sales.</t>
  </si>
  <si>
    <r>
      <t>OP</t>
    </r>
    <r>
      <rPr>
        <b/>
        <vertAlign val="subscript"/>
        <sz val="11"/>
        <color indexed="8"/>
        <rFont val="Cambria"/>
        <family val="1"/>
      </rPr>
      <t xml:space="preserve">   </t>
    </r>
    <r>
      <rPr>
        <b/>
        <sz val="11"/>
        <color indexed="8"/>
        <rFont val="Cambria"/>
        <family val="1"/>
      </rPr>
      <t>=</t>
    </r>
  </si>
  <si>
    <t>Sales</t>
  </si>
  <si>
    <t>Capital Utilization</t>
  </si>
  <si>
    <t>The capital utilization (CR) ratio shows how many dollars of operating assets are needed to generated a dollar of sales.</t>
  </si>
  <si>
    <r>
      <t>CR</t>
    </r>
    <r>
      <rPr>
        <b/>
        <vertAlign val="subscript"/>
        <sz val="11"/>
        <color indexed="8"/>
        <rFont val="Cambria"/>
        <family val="1"/>
      </rPr>
      <t xml:space="preserve"> </t>
    </r>
    <r>
      <rPr>
        <b/>
        <sz val="11"/>
        <color indexed="8"/>
        <rFont val="Cambria"/>
        <family val="1"/>
      </rPr>
      <t>=</t>
    </r>
  </si>
  <si>
    <t>Total Op. Cap.</t>
  </si>
  <si>
    <t>Operating profitability declined and the capital utlization worsened, each contributing to the big decrease in ROIC.</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</si>
</sst>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164" formatCode="#,##0.0"/>
    <numFmt numFmtId="165" formatCode="&quot;$&quot;#,##0.00"/>
    <numFmt numFmtId="166" formatCode="&quot;$&quot;#,##0.0"/>
    <numFmt numFmtId="167" formatCode="&quot;$&quot;#,##0"/>
    <numFmt numFmtId="168" formatCode="0.0%"/>
    <numFmt numFmtId="169" formatCode="&quot;$&quot;#,##0.0_);\(&quot;$&quot;#,##0.0\)"/>
    <numFmt numFmtId="170" formatCode="_(&quot;$&quot;* #,##0_);_(&quot;$&quot;* \(#,##0\);_(&quot;$&quot;* &quot;-&quot;??_);_(@_)"/>
    <numFmt numFmtId="171" formatCode="&quot;$&quot;#,##0.0_);[Red]\(&quot;$&quot;#,##0.0\)"/>
    <numFmt numFmtId="172" formatCode="_(&quot;$&quot;* #,##0.0_);_(&quot;$&quot;* \(#,##0.0\);_(&quot;$&quot;* &quot;-&quot;_);_(@_)"/>
  </numFmts>
  <fonts count="28" x14ac:knownFonts="1">
    <font>
      <sz val="10"/>
      <name val="Arial"/>
    </font>
    <font>
      <sz val="10"/>
      <name val="Arial"/>
      <family val="2"/>
    </font>
    <font>
      <b/>
      <sz val="10"/>
      <color indexed="8"/>
      <name val="Tahoma"/>
      <family val="2"/>
    </font>
    <font>
      <b/>
      <sz val="10"/>
      <color indexed="12"/>
      <name val="Tahoma"/>
      <family val="2"/>
    </font>
    <font>
      <b/>
      <sz val="8"/>
      <color indexed="8"/>
      <name val="Tahoma"/>
      <family val="2"/>
    </font>
    <font>
      <sz val="10"/>
      <color indexed="81"/>
      <name val="Tahoma"/>
      <family val="2"/>
    </font>
    <font>
      <b/>
      <sz val="8"/>
      <color indexed="81"/>
      <name val="Tahoma"/>
      <family val="2"/>
    </font>
    <font>
      <b/>
      <sz val="11"/>
      <name val="Cambria"/>
      <family val="1"/>
    </font>
    <font>
      <b/>
      <sz val="11"/>
      <color indexed="16"/>
      <name val="Cambria"/>
      <family val="1"/>
    </font>
    <font>
      <b/>
      <sz val="11"/>
      <color indexed="12"/>
      <name val="Cambria"/>
      <family val="1"/>
    </font>
    <font>
      <b/>
      <sz val="11"/>
      <color indexed="21"/>
      <name val="Cambria"/>
      <family val="1"/>
    </font>
    <font>
      <b/>
      <sz val="11"/>
      <color indexed="18"/>
      <name val="Cambria"/>
      <family val="1"/>
    </font>
    <font>
      <sz val="11"/>
      <name val="Cambria"/>
      <family val="1"/>
    </font>
    <font>
      <b/>
      <sz val="11"/>
      <color rgb="FF000080"/>
      <name val="Cambria"/>
      <family val="1"/>
    </font>
    <font>
      <b/>
      <i/>
      <sz val="11"/>
      <name val="Cambria"/>
      <family val="1"/>
    </font>
    <font>
      <b/>
      <sz val="11"/>
      <color indexed="10"/>
      <name val="Cambria"/>
      <family val="1"/>
    </font>
    <font>
      <b/>
      <u/>
      <sz val="11"/>
      <name val="Cambria"/>
      <family val="1"/>
    </font>
    <font>
      <sz val="11"/>
      <color indexed="18"/>
      <name val="Cambria"/>
      <family val="1"/>
    </font>
    <font>
      <sz val="11"/>
      <color indexed="12"/>
      <name val="Cambria"/>
      <family val="1"/>
    </font>
    <font>
      <b/>
      <u/>
      <sz val="11"/>
      <color indexed="12"/>
      <name val="Cambria"/>
      <family val="1"/>
    </font>
    <font>
      <b/>
      <sz val="11"/>
      <color indexed="8"/>
      <name val="Cambria"/>
      <family val="1"/>
    </font>
    <font>
      <b/>
      <vertAlign val="subscript"/>
      <sz val="11"/>
      <color indexed="8"/>
      <name val="Cambria"/>
      <family val="1"/>
    </font>
    <font>
      <b/>
      <sz val="11"/>
      <color indexed="60"/>
      <name val="Cambria"/>
      <family val="1"/>
    </font>
    <font>
      <b/>
      <sz val="11"/>
      <color indexed="48"/>
      <name val="Cambria"/>
      <family val="1"/>
    </font>
    <font>
      <b/>
      <sz val="11"/>
      <name val="Cambria"/>
      <family val="1"/>
      <scheme val="major"/>
    </font>
    <font>
      <sz val="10"/>
      <name val="Arial"/>
      <family val="2"/>
    </font>
    <font>
      <b/>
      <sz val="11"/>
      <color rgb="FFFF0000"/>
      <name val="Cambria"/>
      <family val="1"/>
    </font>
    <font>
      <b/>
      <u/>
      <sz val="11"/>
      <color indexed="8"/>
      <name val="Cambria"/>
      <family val="1"/>
    </font>
  </fonts>
  <fills count="6">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rgb="FFFFFFCC"/>
        <bgColor indexed="64"/>
      </patternFill>
    </fill>
    <fill>
      <patternFill patternType="solid">
        <fgColor rgb="FFFFFFCC"/>
      </patternFill>
    </fill>
  </fills>
  <borders count="33">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double">
        <color indexed="64"/>
      </bottom>
      <diagonal/>
    </border>
    <border>
      <left/>
      <right style="medium">
        <color indexed="64"/>
      </right>
      <top/>
      <bottom style="thin">
        <color indexed="64"/>
      </bottom>
      <diagonal/>
    </border>
    <border>
      <left/>
      <right/>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rgb="FFB2B2B2"/>
      </left>
      <right style="thin">
        <color rgb="FFB2B2B2"/>
      </right>
      <top style="thin">
        <color rgb="FFB2B2B2"/>
      </top>
      <bottom style="thin">
        <color rgb="FFB2B2B2"/>
      </bottom>
      <diagonal/>
    </border>
    <border>
      <left/>
      <right style="thin">
        <color indexed="64"/>
      </right>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25" fillId="5" borderId="31" applyNumberFormat="0" applyFont="0" applyAlignment="0" applyProtection="0"/>
  </cellStyleXfs>
  <cellXfs count="242">
    <xf numFmtId="0" fontId="0" fillId="0" borderId="0" xfId="0"/>
    <xf numFmtId="0" fontId="7" fillId="0" borderId="0" xfId="0" applyFont="1" applyFill="1"/>
    <xf numFmtId="0" fontId="7" fillId="0" borderId="0" xfId="0" applyNumberFormat="1" applyFont="1" applyFill="1"/>
    <xf numFmtId="14" fontId="7" fillId="0" borderId="0" xfId="0" applyNumberFormat="1" applyFont="1" applyFill="1"/>
    <xf numFmtId="0" fontId="7" fillId="0" borderId="0" xfId="0" quotePrefix="1" applyFont="1" applyFill="1" applyAlignment="1">
      <alignment horizontal="left"/>
    </xf>
    <xf numFmtId="0" fontId="9" fillId="0" borderId="0" xfId="0" applyFont="1" applyFill="1"/>
    <xf numFmtId="0" fontId="10" fillId="0" borderId="0" xfId="0" applyFont="1" applyFill="1"/>
    <xf numFmtId="0" fontId="9" fillId="0" borderId="0" xfId="0" applyNumberFormat="1" applyFont="1" applyFill="1"/>
    <xf numFmtId="0" fontId="8" fillId="0" borderId="0" xfId="0" applyFont="1" applyFill="1"/>
    <xf numFmtId="0" fontId="11" fillId="0" borderId="0" xfId="0" applyFont="1" applyFill="1"/>
    <xf numFmtId="0" fontId="11" fillId="0" borderId="0" xfId="0" quotePrefix="1" applyFont="1" applyFill="1" applyAlignment="1">
      <alignment wrapText="1"/>
    </xf>
    <xf numFmtId="0" fontId="12" fillId="0" borderId="0" xfId="0" applyFont="1" applyAlignment="1">
      <alignment wrapText="1"/>
    </xf>
    <xf numFmtId="0" fontId="7" fillId="0" borderId="0" xfId="0" applyFont="1" applyFill="1" applyProtection="1">
      <protection locked="0"/>
    </xf>
    <xf numFmtId="0" fontId="11" fillId="0" borderId="0" xfId="0" applyFont="1" applyFill="1" applyAlignment="1">
      <alignment horizontal="left"/>
    </xf>
    <xf numFmtId="0" fontId="8" fillId="2" borderId="2" xfId="0" applyFont="1" applyFill="1" applyBorder="1"/>
    <xf numFmtId="0" fontId="14" fillId="2" borderId="3" xfId="0" applyNumberFormat="1" applyFont="1" applyFill="1" applyBorder="1"/>
    <xf numFmtId="3" fontId="14" fillId="2" borderId="3" xfId="0" applyNumberFormat="1" applyFont="1" applyFill="1" applyBorder="1"/>
    <xf numFmtId="0" fontId="14" fillId="2" borderId="3" xfId="0" applyFont="1" applyFill="1" applyBorder="1"/>
    <xf numFmtId="0" fontId="14" fillId="2" borderId="4" xfId="0" applyFont="1" applyFill="1" applyBorder="1"/>
    <xf numFmtId="0" fontId="14" fillId="0" borderId="0" xfId="0" applyFont="1" applyFill="1"/>
    <xf numFmtId="0" fontId="7" fillId="2" borderId="5" xfId="0" applyFont="1" applyFill="1" applyBorder="1"/>
    <xf numFmtId="0" fontId="7" fillId="2" borderId="0" xfId="0" applyNumberFormat="1" applyFont="1" applyFill="1" applyBorder="1"/>
    <xf numFmtId="3" fontId="7" fillId="2" borderId="0" xfId="0" applyNumberFormat="1" applyFont="1" applyFill="1" applyBorder="1"/>
    <xf numFmtId="0" fontId="7" fillId="2" borderId="0" xfId="0" applyFont="1" applyFill="1" applyBorder="1"/>
    <xf numFmtId="0" fontId="7" fillId="2" borderId="6" xfId="0" applyFont="1" applyFill="1" applyBorder="1"/>
    <xf numFmtId="9" fontId="12" fillId="0" borderId="0" xfId="0" applyNumberFormat="1" applyFont="1" applyBorder="1"/>
    <xf numFmtId="1" fontId="7" fillId="2" borderId="1" xfId="0" applyNumberFormat="1" applyFont="1" applyFill="1" applyBorder="1"/>
    <xf numFmtId="1" fontId="7" fillId="2" borderId="8" xfId="0" applyNumberFormat="1" applyFont="1" applyFill="1" applyBorder="1"/>
    <xf numFmtId="1" fontId="7" fillId="2" borderId="0" xfId="0" applyNumberFormat="1" applyFont="1" applyFill="1" applyBorder="1"/>
    <xf numFmtId="0" fontId="7" fillId="2" borderId="6" xfId="0" applyNumberFormat="1" applyFont="1" applyFill="1" applyBorder="1"/>
    <xf numFmtId="167" fontId="7" fillId="2" borderId="0" xfId="0" applyNumberFormat="1" applyFont="1" applyFill="1" applyBorder="1"/>
    <xf numFmtId="167" fontId="7" fillId="2" borderId="6" xfId="0" applyNumberFormat="1" applyFont="1" applyFill="1" applyBorder="1"/>
    <xf numFmtId="0" fontId="7" fillId="2" borderId="5" xfId="0" applyFont="1" applyFill="1" applyBorder="1" applyAlignment="1">
      <alignment horizontal="left"/>
    </xf>
    <xf numFmtId="167" fontId="7" fillId="2" borderId="1" xfId="0" applyNumberFormat="1" applyFont="1" applyFill="1" applyBorder="1"/>
    <xf numFmtId="167" fontId="7" fillId="2" borderId="8" xfId="0" applyNumberFormat="1" applyFont="1" applyFill="1" applyBorder="1"/>
    <xf numFmtId="9" fontId="7" fillId="2" borderId="0" xfId="2" applyFont="1" applyFill="1" applyBorder="1"/>
    <xf numFmtId="0" fontId="7" fillId="2" borderId="7" xfId="0" applyFont="1" applyFill="1" applyBorder="1"/>
    <xf numFmtId="0" fontId="7" fillId="2" borderId="1" xfId="0" applyNumberFormat="1" applyFont="1" applyFill="1" applyBorder="1"/>
    <xf numFmtId="0" fontId="7" fillId="2" borderId="1" xfId="0" applyFont="1" applyFill="1" applyBorder="1"/>
    <xf numFmtId="0" fontId="7" fillId="0" borderId="0" xfId="0" applyFont="1" applyFill="1" applyBorder="1"/>
    <xf numFmtId="0" fontId="7" fillId="0" borderId="0" xfId="0" applyNumberFormat="1" applyFont="1" applyFill="1" applyBorder="1"/>
    <xf numFmtId="167" fontId="7" fillId="0" borderId="0" xfId="0" applyNumberFormat="1" applyFont="1" applyFill="1" applyBorder="1"/>
    <xf numFmtId="167" fontId="9" fillId="0" borderId="0" xfId="0" applyNumberFormat="1" applyFont="1" applyFill="1" applyBorder="1"/>
    <xf numFmtId="9" fontId="9" fillId="0" borderId="0" xfId="0" applyNumberFormat="1" applyFont="1" applyFill="1"/>
    <xf numFmtId="0" fontId="11" fillId="0" borderId="0" xfId="0" applyFont="1" applyFill="1" applyAlignment="1"/>
    <xf numFmtId="0" fontId="7" fillId="2" borderId="3" xfId="0" applyNumberFormat="1" applyFont="1" applyFill="1" applyBorder="1"/>
    <xf numFmtId="164" fontId="7" fillId="2" borderId="3" xfId="0" applyNumberFormat="1" applyFont="1" applyFill="1" applyBorder="1"/>
    <xf numFmtId="0" fontId="7" fillId="2" borderId="3" xfId="0" applyFont="1" applyFill="1" applyBorder="1"/>
    <xf numFmtId="0" fontId="7" fillId="2" borderId="4" xfId="0" applyFont="1" applyFill="1" applyBorder="1"/>
    <xf numFmtId="164" fontId="7" fillId="2" borderId="0" xfId="0" applyNumberFormat="1" applyFont="1" applyFill="1" applyBorder="1"/>
    <xf numFmtId="0" fontId="7" fillId="2" borderId="5" xfId="0" applyNumberFormat="1" applyFont="1" applyFill="1" applyBorder="1"/>
    <xf numFmtId="0" fontId="14" fillId="2" borderId="5" xfId="0" applyFont="1" applyFill="1" applyBorder="1"/>
    <xf numFmtId="6" fontId="7" fillId="0" borderId="0" xfId="0" applyNumberFormat="1" applyFont="1" applyFill="1" applyBorder="1"/>
    <xf numFmtId="0" fontId="7" fillId="0" borderId="0" xfId="0" applyFont="1" applyFill="1" applyAlignment="1" applyProtection="1">
      <alignment horizontal="center"/>
      <protection locked="0"/>
    </xf>
    <xf numFmtId="0" fontId="8" fillId="2" borderId="2" xfId="0" applyFont="1" applyFill="1" applyBorder="1" applyAlignment="1">
      <alignment horizontal="left"/>
    </xf>
    <xf numFmtId="0" fontId="8" fillId="2" borderId="5" xfId="0" applyFont="1" applyFill="1" applyBorder="1" applyAlignment="1">
      <alignment horizontal="left"/>
    </xf>
    <xf numFmtId="0" fontId="16" fillId="2" borderId="5" xfId="0" applyFont="1" applyFill="1" applyBorder="1"/>
    <xf numFmtId="5" fontId="7" fillId="2" borderId="6" xfId="0" applyNumberFormat="1" applyFont="1" applyFill="1" applyBorder="1"/>
    <xf numFmtId="0" fontId="14" fillId="2" borderId="5" xfId="0" applyFont="1" applyFill="1" applyBorder="1" applyAlignment="1">
      <alignment horizontal="left"/>
    </xf>
    <xf numFmtId="169" fontId="7" fillId="2" borderId="8" xfId="0" applyNumberFormat="1" applyFont="1" applyFill="1" applyBorder="1"/>
    <xf numFmtId="169" fontId="7" fillId="0" borderId="0" xfId="0" applyNumberFormat="1" applyFont="1" applyFill="1" applyBorder="1"/>
    <xf numFmtId="0" fontId="11" fillId="0" borderId="0" xfId="0" quotePrefix="1" applyFont="1" applyFill="1" applyAlignment="1">
      <alignment horizontal="left"/>
    </xf>
    <xf numFmtId="0" fontId="11" fillId="0" borderId="0" xfId="0" applyNumberFormat="1" applyFont="1" applyFill="1" applyAlignment="1"/>
    <xf numFmtId="0" fontId="11" fillId="0" borderId="0" xfId="0" applyNumberFormat="1" applyFont="1" applyFill="1" applyAlignment="1">
      <alignment horizontal="left"/>
    </xf>
    <xf numFmtId="0" fontId="12" fillId="0" borderId="0" xfId="0" applyFont="1" applyFill="1" applyAlignment="1">
      <alignment horizontal="left"/>
    </xf>
    <xf numFmtId="166" fontId="15" fillId="0" borderId="0" xfId="0" applyNumberFormat="1" applyFont="1" applyFill="1" applyAlignment="1">
      <alignment horizontal="center"/>
    </xf>
    <xf numFmtId="0" fontId="12" fillId="0" borderId="0" xfId="0" applyFont="1" applyFill="1" applyAlignment="1">
      <alignment horizontal="center"/>
    </xf>
    <xf numFmtId="0" fontId="12" fillId="0" borderId="0" xfId="0" applyFont="1"/>
    <xf numFmtId="0" fontId="17" fillId="0" borderId="0" xfId="0" applyFont="1" applyFill="1"/>
    <xf numFmtId="0" fontId="17" fillId="0" borderId="0" xfId="0" applyFont="1"/>
    <xf numFmtId="1" fontId="7" fillId="0" borderId="0" xfId="0" applyNumberFormat="1" applyFont="1" applyFill="1"/>
    <xf numFmtId="0" fontId="7" fillId="0" borderId="0" xfId="0" quotePrefix="1" applyFont="1" applyFill="1" applyAlignment="1">
      <alignment horizontal="right"/>
    </xf>
    <xf numFmtId="0" fontId="7" fillId="0" borderId="0" xfId="0" quotePrefix="1" applyFont="1" applyFill="1" applyAlignment="1">
      <alignment horizontal="center"/>
    </xf>
    <xf numFmtId="0" fontId="7" fillId="0" borderId="0" xfId="0" applyFont="1" applyFill="1" applyAlignment="1">
      <alignment horizontal="center"/>
    </xf>
    <xf numFmtId="167" fontId="9" fillId="0" borderId="0" xfId="0" applyNumberFormat="1" applyFont="1" applyFill="1" applyAlignment="1">
      <alignment horizontal="center"/>
    </xf>
    <xf numFmtId="9" fontId="9" fillId="0" borderId="0" xfId="0" applyNumberFormat="1" applyFont="1" applyFill="1" applyAlignment="1">
      <alignment horizontal="center"/>
    </xf>
    <xf numFmtId="167" fontId="15" fillId="3" borderId="9" xfId="0" applyNumberFormat="1" applyFont="1" applyFill="1" applyBorder="1" applyAlignment="1">
      <alignment horizontal="center"/>
    </xf>
    <xf numFmtId="166" fontId="7" fillId="0" borderId="0" xfId="0" applyNumberFormat="1" applyFont="1" applyFill="1" applyAlignment="1">
      <alignment horizontal="center"/>
    </xf>
    <xf numFmtId="0" fontId="7" fillId="0" borderId="0" xfId="0" applyFont="1" applyFill="1" applyAlignment="1">
      <alignment horizontal="left"/>
    </xf>
    <xf numFmtId="9" fontId="7" fillId="0" borderId="0" xfId="0" applyNumberFormat="1" applyFont="1" applyFill="1"/>
    <xf numFmtId="0" fontId="17" fillId="0" borderId="0" xfId="0" applyFont="1" applyFill="1" applyAlignment="1">
      <alignment vertical="center" wrapText="1"/>
    </xf>
    <xf numFmtId="0" fontId="17" fillId="0" borderId="0" xfId="0" applyFont="1" applyAlignment="1">
      <alignment wrapText="1"/>
    </xf>
    <xf numFmtId="0" fontId="11" fillId="0" borderId="0" xfId="0" applyFont="1" applyFill="1" applyAlignment="1">
      <alignment wrapText="1"/>
    </xf>
    <xf numFmtId="0" fontId="7" fillId="0" borderId="0" xfId="0" applyFont="1" applyFill="1" applyAlignment="1">
      <alignment horizontal="center" vertical="center" wrapText="1"/>
    </xf>
    <xf numFmtId="0" fontId="12" fillId="0" borderId="0" xfId="0" applyFont="1" applyFill="1" applyAlignment="1">
      <alignment horizontal="center" vertical="center"/>
    </xf>
    <xf numFmtId="0" fontId="12" fillId="0" borderId="0" xfId="0" applyFont="1" applyFill="1" applyAlignment="1">
      <alignment horizontal="left" vertical="center"/>
    </xf>
    <xf numFmtId="167" fontId="9" fillId="0" borderId="0" xfId="0" applyNumberFormat="1" applyFont="1" applyAlignment="1">
      <alignment horizontal="center" vertical="center"/>
    </xf>
    <xf numFmtId="0" fontId="15" fillId="0" borderId="0" xfId="0" applyFont="1" applyFill="1"/>
    <xf numFmtId="0" fontId="7" fillId="0" borderId="0" xfId="0" quotePrefix="1" applyFont="1" applyFill="1" applyAlignment="1">
      <alignment horizontal="left" vertical="center"/>
    </xf>
    <xf numFmtId="0" fontId="18" fillId="0" borderId="0" xfId="0" applyFont="1"/>
    <xf numFmtId="0" fontId="12" fillId="0" borderId="0" xfId="0" applyFont="1" applyAlignment="1">
      <alignment horizontal="center"/>
    </xf>
    <xf numFmtId="167" fontId="7" fillId="0" borderId="0" xfId="0" applyNumberFormat="1" applyFont="1" applyAlignment="1">
      <alignment horizontal="center" vertical="center"/>
    </xf>
    <xf numFmtId="0" fontId="12" fillId="0" borderId="0" xfId="0" applyFont="1" applyAlignment="1">
      <alignment vertical="center"/>
    </xf>
    <xf numFmtId="0" fontId="12" fillId="0" borderId="0" xfId="0" applyFont="1" applyAlignment="1">
      <alignment horizontal="center" vertical="center"/>
    </xf>
    <xf numFmtId="167" fontId="15" fillId="0" borderId="0" xfId="0" applyNumberFormat="1" applyFont="1" applyAlignment="1">
      <alignment horizontal="center"/>
    </xf>
    <xf numFmtId="167" fontId="12" fillId="0" borderId="0" xfId="0" applyNumberFormat="1" applyFont="1" applyFill="1" applyAlignment="1">
      <alignment horizontal="center"/>
    </xf>
    <xf numFmtId="0" fontId="12" fillId="0" borderId="0" xfId="0" applyFont="1" applyFill="1"/>
    <xf numFmtId="167" fontId="7" fillId="0" borderId="0" xfId="0" applyNumberFormat="1" applyFont="1" applyFill="1" applyAlignment="1">
      <alignment horizontal="center"/>
    </xf>
    <xf numFmtId="167" fontId="15" fillId="0" borderId="0" xfId="0" applyNumberFormat="1" applyFont="1" applyFill="1" applyAlignment="1">
      <alignment horizontal="center"/>
    </xf>
    <xf numFmtId="0" fontId="7" fillId="0" borderId="0" xfId="0" applyFont="1"/>
    <xf numFmtId="166" fontId="9" fillId="0" borderId="0" xfId="0" applyNumberFormat="1" applyFont="1" applyFill="1" applyAlignment="1">
      <alignment horizontal="center"/>
    </xf>
    <xf numFmtId="167" fontId="9" fillId="0" borderId="0" xfId="0" quotePrefix="1" applyNumberFormat="1" applyFont="1" applyFill="1" applyAlignment="1">
      <alignment horizontal="center"/>
    </xf>
    <xf numFmtId="167" fontId="15" fillId="0" borderId="0" xfId="0" applyNumberFormat="1" applyFont="1" applyFill="1" applyBorder="1" applyAlignment="1">
      <alignment horizontal="center"/>
    </xf>
    <xf numFmtId="167" fontId="9" fillId="0" borderId="0" xfId="0" quotePrefix="1" applyNumberFormat="1" applyFont="1" applyFill="1" applyAlignment="1"/>
    <xf numFmtId="0" fontId="16" fillId="0" borderId="0" xfId="0" applyFont="1" applyFill="1" applyBorder="1"/>
    <xf numFmtId="167" fontId="19" fillId="0" borderId="0" xfId="0" quotePrefix="1" applyNumberFormat="1" applyFont="1" applyFill="1" applyAlignment="1"/>
    <xf numFmtId="0" fontId="7" fillId="0" borderId="0" xfId="0" applyFont="1" applyFill="1" applyBorder="1" applyAlignment="1">
      <alignment horizontal="left"/>
    </xf>
    <xf numFmtId="0" fontId="14" fillId="0" borderId="0" xfId="0" applyNumberFormat="1" applyFont="1" applyFill="1"/>
    <xf numFmtId="0" fontId="7" fillId="0" borderId="1" xfId="0" applyFont="1" applyFill="1" applyBorder="1"/>
    <xf numFmtId="1" fontId="7" fillId="0" borderId="1" xfId="0" applyNumberFormat="1" applyFont="1" applyFill="1" applyBorder="1"/>
    <xf numFmtId="0" fontId="20" fillId="0" borderId="0" xfId="0" applyFont="1" applyFill="1"/>
    <xf numFmtId="0" fontId="7" fillId="0" borderId="0" xfId="0" applyFont="1" applyFill="1" applyAlignment="1"/>
    <xf numFmtId="0" fontId="20" fillId="0" borderId="0" xfId="0" quotePrefix="1" applyFont="1" applyFill="1" applyAlignment="1">
      <alignment horizontal="left"/>
    </xf>
    <xf numFmtId="0" fontId="7" fillId="0" borderId="0" xfId="0" applyNumberFormat="1" applyFont="1" applyFill="1" applyAlignment="1">
      <alignment horizontal="center"/>
    </xf>
    <xf numFmtId="0" fontId="20" fillId="0" borderId="0" xfId="0" quotePrefix="1" applyFont="1" applyFill="1"/>
    <xf numFmtId="167" fontId="9" fillId="0" borderId="0" xfId="0" applyNumberFormat="1" applyFont="1" applyAlignment="1">
      <alignment horizontal="center"/>
    </xf>
    <xf numFmtId="168" fontId="15" fillId="3" borderId="9" xfId="0" applyNumberFormat="1" applyFont="1" applyFill="1" applyBorder="1" applyAlignment="1">
      <alignment horizontal="center"/>
    </xf>
    <xf numFmtId="3" fontId="7" fillId="0" borderId="0" xfId="0" applyNumberFormat="1" applyFont="1" applyFill="1" applyAlignment="1">
      <alignment horizontal="center"/>
    </xf>
    <xf numFmtId="10" fontId="7" fillId="0" borderId="0" xfId="0" applyNumberFormat="1" applyFont="1" applyFill="1" applyBorder="1" applyAlignment="1">
      <alignment horizontal="center"/>
    </xf>
    <xf numFmtId="171" fontId="9" fillId="0" borderId="0" xfId="0" applyNumberFormat="1" applyFont="1" applyFill="1" applyAlignment="1">
      <alignment horizontal="center"/>
    </xf>
    <xf numFmtId="0" fontId="12" fillId="0" borderId="0" xfId="0" applyFont="1" applyAlignment="1"/>
    <xf numFmtId="0" fontId="7" fillId="0" borderId="0" xfId="0" quotePrefix="1" applyFont="1" applyAlignment="1">
      <alignment horizontal="left"/>
    </xf>
    <xf numFmtId="0" fontId="7" fillId="0" borderId="0" xfId="0" applyFont="1" applyAlignment="1">
      <alignment horizontal="center"/>
    </xf>
    <xf numFmtId="0" fontId="7" fillId="0" borderId="0" xfId="0" applyFont="1" applyAlignment="1">
      <alignment horizontal="left"/>
    </xf>
    <xf numFmtId="9" fontId="9" fillId="0" borderId="0" xfId="0" applyNumberFormat="1" applyFont="1" applyAlignment="1">
      <alignment horizontal="center"/>
    </xf>
    <xf numFmtId="166" fontId="15" fillId="0" borderId="0" xfId="0" applyNumberFormat="1" applyFont="1" applyAlignment="1">
      <alignment horizontal="center"/>
    </xf>
    <xf numFmtId="167" fontId="7" fillId="0" borderId="0" xfId="0" applyNumberFormat="1" applyFont="1" applyFill="1"/>
    <xf numFmtId="167" fontId="7" fillId="0" borderId="0" xfId="0" applyNumberFormat="1" applyFont="1" applyAlignment="1">
      <alignment horizontal="center"/>
    </xf>
    <xf numFmtId="165" fontId="9" fillId="0" borderId="0" xfId="0" applyNumberFormat="1" applyFont="1" applyFill="1"/>
    <xf numFmtId="3" fontId="9" fillId="0" borderId="0" xfId="0" applyNumberFormat="1" applyFont="1" applyFill="1"/>
    <xf numFmtId="8" fontId="7" fillId="0" borderId="0" xfId="0" applyNumberFormat="1" applyFont="1" applyFill="1"/>
    <xf numFmtId="165" fontId="7" fillId="0" borderId="0" xfId="0" applyNumberFormat="1" applyFont="1" applyFill="1"/>
    <xf numFmtId="0" fontId="11" fillId="0" borderId="0" xfId="0" applyFont="1" applyAlignment="1">
      <alignment horizontal="left"/>
    </xf>
    <xf numFmtId="165" fontId="9" fillId="0" borderId="0" xfId="0" applyNumberFormat="1" applyFont="1" applyAlignment="1">
      <alignment horizontal="center"/>
    </xf>
    <xf numFmtId="3" fontId="9" fillId="0" borderId="0" xfId="0" applyNumberFormat="1" applyFont="1" applyAlignment="1">
      <alignment horizontal="center"/>
    </xf>
    <xf numFmtId="3" fontId="12" fillId="0" borderId="0" xfId="0" applyNumberFormat="1" applyFont="1" applyAlignment="1">
      <alignment horizontal="center"/>
    </xf>
    <xf numFmtId="0" fontId="11" fillId="0" borderId="0" xfId="0" applyFont="1"/>
    <xf numFmtId="0" fontId="11" fillId="0" borderId="0" xfId="0" applyFont="1" applyAlignment="1">
      <alignment wrapText="1"/>
    </xf>
    <xf numFmtId="0" fontId="11" fillId="0" borderId="0" xfId="0" applyFont="1" applyAlignment="1">
      <alignment horizontal="right"/>
    </xf>
    <xf numFmtId="167" fontId="9" fillId="0" borderId="0" xfId="0" applyNumberFormat="1" applyFont="1"/>
    <xf numFmtId="167" fontId="9" fillId="0" borderId="1" xfId="0" applyNumberFormat="1" applyFont="1" applyBorder="1"/>
    <xf numFmtId="0" fontId="7" fillId="0" borderId="0" xfId="0" applyFont="1" applyAlignment="1">
      <alignment wrapText="1"/>
    </xf>
    <xf numFmtId="167" fontId="9" fillId="0" borderId="21" xfId="0" applyNumberFormat="1" applyFont="1" applyBorder="1"/>
    <xf numFmtId="0" fontId="7" fillId="0" borderId="0" xfId="0" quotePrefix="1" applyFont="1" applyAlignment="1">
      <alignment horizontal="right"/>
    </xf>
    <xf numFmtId="0" fontId="7" fillId="0" borderId="0" xfId="0" applyFont="1" applyAlignment="1">
      <alignment vertical="center"/>
    </xf>
    <xf numFmtId="0" fontId="7" fillId="2" borderId="16" xfId="0" quotePrefix="1" applyFont="1" applyFill="1" applyBorder="1" applyAlignment="1">
      <alignment horizontal="center"/>
    </xf>
    <xf numFmtId="0" fontId="7" fillId="2" borderId="17" xfId="0" quotePrefix="1" applyFont="1" applyFill="1" applyBorder="1" applyAlignment="1">
      <alignment horizontal="center"/>
    </xf>
    <xf numFmtId="0" fontId="7" fillId="2" borderId="18" xfId="0" quotePrefix="1" applyFont="1" applyFill="1" applyBorder="1" applyAlignment="1">
      <alignment horizontal="center"/>
    </xf>
    <xf numFmtId="168" fontId="7" fillId="0" borderId="0" xfId="2" applyNumberFormat="1" applyFont="1" applyBorder="1" applyAlignment="1">
      <alignment horizontal="center"/>
    </xf>
    <xf numFmtId="170" fontId="7" fillId="0" borderId="0" xfId="1" quotePrefix="1" applyNumberFormat="1" applyFont="1" applyAlignment="1">
      <alignment horizontal="left"/>
    </xf>
    <xf numFmtId="167" fontId="7" fillId="0" borderId="0" xfId="0" applyNumberFormat="1" applyFont="1" applyBorder="1" applyAlignment="1">
      <alignment horizontal="center"/>
    </xf>
    <xf numFmtId="170" fontId="7" fillId="0" borderId="0" xfId="1" quotePrefix="1" applyNumberFormat="1" applyFont="1" applyBorder="1"/>
    <xf numFmtId="170" fontId="7" fillId="0" borderId="23" xfId="1" applyNumberFormat="1" applyFont="1" applyBorder="1"/>
    <xf numFmtId="167" fontId="7" fillId="0" borderId="0" xfId="0" applyNumberFormat="1" applyFont="1" applyBorder="1" applyAlignment="1">
      <alignment horizontal="left"/>
    </xf>
    <xf numFmtId="167" fontId="15" fillId="3" borderId="9" xfId="2" applyNumberFormat="1" applyFont="1" applyFill="1" applyBorder="1" applyAlignment="1">
      <alignment horizontal="right"/>
    </xf>
    <xf numFmtId="167" fontId="7" fillId="0" borderId="0" xfId="2" applyNumberFormat="1" applyFont="1" applyBorder="1" applyAlignment="1">
      <alignment horizontal="right"/>
    </xf>
    <xf numFmtId="167" fontId="7" fillId="0" borderId="0" xfId="0" applyNumberFormat="1" applyFont="1" applyFill="1" applyBorder="1" applyAlignment="1">
      <alignment horizontal="left"/>
    </xf>
    <xf numFmtId="167" fontId="7" fillId="0" borderId="0" xfId="0" applyNumberFormat="1" applyFont="1" applyFill="1" applyBorder="1" applyAlignment="1">
      <alignment horizontal="center"/>
    </xf>
    <xf numFmtId="168" fontId="15" fillId="0" borderId="0" xfId="2" applyNumberFormat="1" applyFont="1" applyFill="1" applyBorder="1" applyAlignment="1">
      <alignment horizontal="center"/>
    </xf>
    <xf numFmtId="168" fontId="7" fillId="0" borderId="0" xfId="2" applyNumberFormat="1" applyFont="1" applyFill="1" applyBorder="1" applyAlignment="1">
      <alignment horizontal="center"/>
    </xf>
    <xf numFmtId="165" fontId="15" fillId="0" borderId="0" xfId="2" applyNumberFormat="1" applyFont="1" applyFill="1" applyBorder="1" applyAlignment="1">
      <alignment horizontal="center"/>
    </xf>
    <xf numFmtId="167" fontId="22" fillId="0" borderId="0" xfId="0" applyNumberFormat="1" applyFont="1" applyBorder="1" applyAlignment="1">
      <alignment horizontal="left"/>
    </xf>
    <xf numFmtId="168" fontId="7" fillId="0" borderId="0" xfId="2" applyNumberFormat="1" applyFont="1" applyBorder="1" applyAlignment="1">
      <alignment horizontal="left"/>
    </xf>
    <xf numFmtId="167" fontId="9" fillId="0" borderId="0" xfId="0" applyNumberFormat="1" applyFont="1" applyBorder="1" applyAlignment="1">
      <alignment horizontal="center"/>
    </xf>
    <xf numFmtId="9" fontId="9" fillId="0" borderId="0" xfId="0" applyNumberFormat="1" applyFont="1" applyBorder="1" applyAlignment="1">
      <alignment horizontal="center"/>
    </xf>
    <xf numFmtId="168" fontId="9" fillId="0" borderId="0" xfId="0" applyNumberFormat="1" applyFont="1" applyBorder="1" applyAlignment="1">
      <alignment horizontal="center"/>
    </xf>
    <xf numFmtId="9" fontId="7" fillId="0" borderId="0" xfId="0" applyNumberFormat="1" applyFont="1" applyBorder="1" applyAlignment="1">
      <alignment horizontal="center"/>
    </xf>
    <xf numFmtId="0" fontId="20" fillId="0" borderId="0" xfId="0" applyFont="1" applyAlignment="1">
      <alignment horizontal="center"/>
    </xf>
    <xf numFmtId="165" fontId="15" fillId="3" borderId="9" xfId="0" applyNumberFormat="1" applyFont="1" applyFill="1" applyBorder="1" applyAlignment="1">
      <alignment horizontal="center"/>
    </xf>
    <xf numFmtId="1" fontId="7" fillId="0" borderId="0" xfId="2" applyNumberFormat="1" applyFont="1" applyBorder="1" applyAlignment="1">
      <alignment horizontal="center"/>
    </xf>
    <xf numFmtId="167" fontId="20" fillId="0" borderId="0" xfId="0" applyNumberFormat="1" applyFont="1" applyBorder="1" applyAlignment="1">
      <alignment horizontal="center"/>
    </xf>
    <xf numFmtId="0" fontId="9" fillId="0" borderId="0" xfId="0" applyFont="1"/>
    <xf numFmtId="168" fontId="7" fillId="0" borderId="0" xfId="2" applyNumberFormat="1" applyFont="1" applyBorder="1" applyAlignment="1"/>
    <xf numFmtId="0" fontId="7" fillId="0" borderId="0" xfId="0" applyFont="1" applyBorder="1" applyAlignment="1">
      <alignment horizontal="center"/>
    </xf>
    <xf numFmtId="167" fontId="23" fillId="0" borderId="0" xfId="0" applyNumberFormat="1" applyFont="1" applyBorder="1"/>
    <xf numFmtId="10" fontId="15" fillId="3" borderId="9" xfId="0" applyNumberFormat="1" applyFont="1" applyFill="1" applyBorder="1" applyAlignment="1">
      <alignment horizontal="center"/>
    </xf>
    <xf numFmtId="167" fontId="7" fillId="0" borderId="0" xfId="0" applyNumberFormat="1" applyFont="1" applyBorder="1"/>
    <xf numFmtId="0" fontId="7" fillId="0" borderId="0" xfId="0" applyFont="1" applyBorder="1"/>
    <xf numFmtId="167" fontId="15" fillId="0" borderId="0" xfId="0" quotePrefix="1" applyNumberFormat="1" applyFont="1" applyBorder="1"/>
    <xf numFmtId="42" fontId="24" fillId="4" borderId="0" xfId="0" applyNumberFormat="1" applyFont="1" applyFill="1" applyBorder="1" applyAlignment="1">
      <alignment horizontal="left" indent="1"/>
    </xf>
    <xf numFmtId="42" fontId="24" fillId="4" borderId="6" xfId="0" applyNumberFormat="1" applyFont="1" applyFill="1" applyBorder="1" applyAlignment="1">
      <alignment horizontal="left" indent="1"/>
    </xf>
    <xf numFmtId="41" fontId="24" fillId="4" borderId="23" xfId="0" applyNumberFormat="1" applyFont="1" applyFill="1" applyBorder="1" applyAlignment="1">
      <alignment horizontal="left" indent="1"/>
    </xf>
    <xf numFmtId="41" fontId="24" fillId="4" borderId="22" xfId="0" applyNumberFormat="1" applyFont="1" applyFill="1" applyBorder="1" applyAlignment="1">
      <alignment horizontal="left" indent="1"/>
    </xf>
    <xf numFmtId="41" fontId="24" fillId="4" borderId="0" xfId="0" applyNumberFormat="1" applyFont="1" applyFill="1" applyBorder="1" applyAlignment="1">
      <alignment horizontal="left" indent="1"/>
    </xf>
    <xf numFmtId="41" fontId="24" fillId="4" borderId="6" xfId="0" applyNumberFormat="1" applyFont="1" applyFill="1" applyBorder="1" applyAlignment="1">
      <alignment horizontal="left" indent="1"/>
    </xf>
    <xf numFmtId="0" fontId="7" fillId="2" borderId="5" xfId="0" applyFont="1" applyFill="1" applyBorder="1" applyAlignment="1">
      <alignment horizontal="left" indent="1"/>
    </xf>
    <xf numFmtId="42" fontId="24" fillId="4" borderId="28" xfId="0" applyNumberFormat="1" applyFont="1" applyFill="1" applyBorder="1" applyAlignment="1">
      <alignment horizontal="left" indent="1"/>
    </xf>
    <xf numFmtId="42" fontId="24" fillId="4" borderId="27" xfId="0" applyNumberFormat="1" applyFont="1" applyFill="1" applyBorder="1" applyAlignment="1">
      <alignment horizontal="left" indent="1"/>
    </xf>
    <xf numFmtId="42" fontId="24" fillId="4" borderId="29" xfId="0" applyNumberFormat="1" applyFont="1" applyFill="1" applyBorder="1" applyAlignment="1">
      <alignment horizontal="left" indent="1"/>
    </xf>
    <xf numFmtId="42" fontId="24" fillId="4" borderId="30" xfId="0" applyNumberFormat="1" applyFont="1" applyFill="1" applyBorder="1" applyAlignment="1">
      <alignment horizontal="left" indent="1"/>
    </xf>
    <xf numFmtId="172" fontId="7" fillId="0" borderId="0" xfId="0" applyNumberFormat="1" applyFont="1" applyFill="1"/>
    <xf numFmtId="41" fontId="24" fillId="4" borderId="6" xfId="3" applyNumberFormat="1" applyFont="1" applyFill="1" applyBorder="1" applyAlignment="1">
      <alignment horizontal="left" indent="3"/>
    </xf>
    <xf numFmtId="41" fontId="24" fillId="4" borderId="22" xfId="3" applyNumberFormat="1" applyFont="1" applyFill="1" applyBorder="1" applyAlignment="1">
      <alignment horizontal="left" indent="3"/>
    </xf>
    <xf numFmtId="42" fontId="24" fillId="4" borderId="6" xfId="3" applyNumberFormat="1" applyFont="1" applyFill="1" applyBorder="1" applyAlignment="1">
      <alignment horizontal="left" indent="3"/>
    </xf>
    <xf numFmtId="42" fontId="24" fillId="4" borderId="6" xfId="0" applyNumberFormat="1" applyFont="1" applyFill="1" applyBorder="1" applyAlignment="1">
      <alignment horizontal="left" indent="3"/>
    </xf>
    <xf numFmtId="41" fontId="24" fillId="4" borderId="22" xfId="0" applyNumberFormat="1" applyFont="1" applyFill="1" applyBorder="1" applyAlignment="1">
      <alignment horizontal="left" indent="3"/>
    </xf>
    <xf numFmtId="41" fontId="24" fillId="4" borderId="6" xfId="0" applyNumberFormat="1" applyFont="1" applyFill="1" applyBorder="1" applyAlignment="1">
      <alignment horizontal="left" indent="3"/>
    </xf>
    <xf numFmtId="42" fontId="24" fillId="4" borderId="30" xfId="0" applyNumberFormat="1" applyFont="1" applyFill="1" applyBorder="1" applyAlignment="1">
      <alignment horizontal="left" indent="3"/>
    </xf>
    <xf numFmtId="168" fontId="7" fillId="0" borderId="0" xfId="2" applyNumberFormat="1" applyFont="1" applyBorder="1" applyAlignment="1">
      <alignment horizontal="right"/>
    </xf>
    <xf numFmtId="167" fontId="7" fillId="0" borderId="0" xfId="0" applyNumberFormat="1" applyFont="1" applyBorder="1" applyAlignment="1">
      <alignment horizontal="right"/>
    </xf>
    <xf numFmtId="0" fontId="7" fillId="0" borderId="0" xfId="0" applyFont="1" applyFill="1" applyAlignment="1">
      <alignment horizontal="center"/>
    </xf>
    <xf numFmtId="167" fontId="7" fillId="2" borderId="5" xfId="0" applyNumberFormat="1" applyFont="1" applyFill="1" applyBorder="1" applyAlignment="1">
      <alignment horizontal="right" indent="1"/>
    </xf>
    <xf numFmtId="167" fontId="7" fillId="2" borderId="0" xfId="0" applyNumberFormat="1" applyFont="1" applyFill="1" applyBorder="1" applyAlignment="1">
      <alignment horizontal="right" indent="1"/>
    </xf>
    <xf numFmtId="167" fontId="7" fillId="2" borderId="12" xfId="0" applyNumberFormat="1" applyFont="1" applyFill="1" applyBorder="1" applyAlignment="1">
      <alignment horizontal="right" indent="1"/>
    </xf>
    <xf numFmtId="168" fontId="7" fillId="2" borderId="13" xfId="2" applyNumberFormat="1" applyFont="1" applyFill="1" applyBorder="1" applyAlignment="1">
      <alignment horizontal="right" indent="1"/>
    </xf>
    <xf numFmtId="167" fontId="7" fillId="2" borderId="7" xfId="0" applyNumberFormat="1" applyFont="1" applyFill="1" applyBorder="1" applyAlignment="1">
      <alignment horizontal="right" indent="1"/>
    </xf>
    <xf numFmtId="167" fontId="7" fillId="2" borderId="1" xfId="0" applyNumberFormat="1" applyFont="1" applyFill="1" applyBorder="1" applyAlignment="1">
      <alignment horizontal="right" indent="1"/>
    </xf>
    <xf numFmtId="167" fontId="7" fillId="2" borderId="19" xfId="0" applyNumberFormat="1" applyFont="1" applyFill="1" applyBorder="1" applyAlignment="1">
      <alignment horizontal="right" indent="1"/>
    </xf>
    <xf numFmtId="168" fontId="7" fillId="2" borderId="20" xfId="2" applyNumberFormat="1" applyFont="1" applyFill="1" applyBorder="1" applyAlignment="1">
      <alignment horizontal="right" indent="1"/>
    </xf>
    <xf numFmtId="0" fontId="0" fillId="0" borderId="0" xfId="0" quotePrefix="1"/>
    <xf numFmtId="0" fontId="27" fillId="0" borderId="0" xfId="0" applyFont="1" applyFill="1"/>
    <xf numFmtId="22" fontId="7" fillId="0" borderId="0" xfId="0" applyNumberFormat="1" applyFont="1" applyFill="1" applyAlignment="1">
      <alignment horizontal="center"/>
    </xf>
    <xf numFmtId="0" fontId="11" fillId="0" borderId="0" xfId="0" applyFont="1" applyFill="1" applyAlignment="1">
      <alignment horizontal="left"/>
    </xf>
    <xf numFmtId="0" fontId="11" fillId="0" borderId="0" xfId="0" applyNumberFormat="1" applyFont="1" applyFill="1" applyAlignment="1">
      <alignment horizontal="left"/>
    </xf>
    <xf numFmtId="0" fontId="13" fillId="0" borderId="0" xfId="0" quotePrefix="1" applyNumberFormat="1" applyFont="1" applyFill="1" applyAlignment="1">
      <alignment horizontal="left" vertical="top" wrapText="1"/>
    </xf>
    <xf numFmtId="0" fontId="11" fillId="0" borderId="0" xfId="0" quotePrefix="1" applyFont="1" applyFill="1" applyAlignment="1">
      <alignment horizontal="left"/>
    </xf>
    <xf numFmtId="0" fontId="7" fillId="0" borderId="0" xfId="0" applyFont="1" applyFill="1" applyAlignment="1">
      <alignment horizontal="center"/>
    </xf>
    <xf numFmtId="0" fontId="11" fillId="0" borderId="0" xfId="0" applyNumberFormat="1" applyFont="1" applyFill="1" applyAlignment="1">
      <alignment horizontal="left" wrapText="1"/>
    </xf>
    <xf numFmtId="0" fontId="7" fillId="0" borderId="0" xfId="0" applyFont="1" applyFill="1" applyAlignment="1">
      <alignment horizontal="left" wrapText="1"/>
    </xf>
    <xf numFmtId="0" fontId="11" fillId="0" borderId="0" xfId="0" quotePrefix="1" applyFont="1" applyFill="1" applyAlignment="1">
      <alignment horizontal="left" vertical="top" wrapText="1"/>
    </xf>
    <xf numFmtId="0" fontId="7" fillId="0" borderId="0" xfId="0" applyFont="1" applyFill="1" applyAlignment="1">
      <alignment horizontal="left" vertical="top" wrapText="1"/>
    </xf>
    <xf numFmtId="167" fontId="7" fillId="0" borderId="0" xfId="0" applyNumberFormat="1" applyFont="1" applyBorder="1" applyAlignment="1">
      <alignment horizontal="center"/>
    </xf>
    <xf numFmtId="0" fontId="8" fillId="0" borderId="0" xfId="0" quotePrefix="1" applyFont="1" applyFill="1" applyAlignment="1">
      <alignment horizontal="center"/>
    </xf>
    <xf numFmtId="0" fontId="8" fillId="0" borderId="0" xfId="0" applyFont="1" applyFill="1" applyAlignment="1">
      <alignment horizontal="center"/>
    </xf>
    <xf numFmtId="0" fontId="11" fillId="0" borderId="0" xfId="0" quotePrefix="1" applyFont="1" applyFill="1" applyAlignment="1">
      <alignment horizontal="left" vertical="center" wrapText="1"/>
    </xf>
    <xf numFmtId="0" fontId="11" fillId="0" borderId="0" xfId="0" quotePrefix="1" applyFont="1" applyFill="1" applyAlignment="1">
      <alignment horizontal="left" wrapText="1"/>
    </xf>
    <xf numFmtId="0" fontId="11" fillId="0" borderId="0" xfId="0" quotePrefix="1" applyNumberFormat="1" applyFont="1" applyFill="1" applyAlignment="1">
      <alignment horizontal="left" vertical="top" wrapText="1"/>
    </xf>
    <xf numFmtId="0" fontId="7" fillId="0" borderId="0" xfId="0" applyFont="1" applyAlignment="1">
      <alignment horizontal="left" vertical="top" wrapText="1"/>
    </xf>
    <xf numFmtId="0" fontId="11" fillId="0" borderId="0" xfId="0" applyFont="1" applyAlignment="1">
      <alignment horizontal="left" wrapText="1"/>
    </xf>
    <xf numFmtId="166" fontId="11" fillId="0" borderId="0" xfId="0" applyNumberFormat="1" applyFont="1" applyFill="1" applyBorder="1" applyAlignment="1">
      <alignment horizontal="left" vertical="top" wrapText="1"/>
    </xf>
    <xf numFmtId="0" fontId="7" fillId="2" borderId="11" xfId="0" applyFont="1" applyFill="1" applyBorder="1" applyAlignment="1">
      <alignment horizontal="center" wrapText="1"/>
    </xf>
    <xf numFmtId="0" fontId="7" fillId="2" borderId="13" xfId="0" applyFont="1" applyFill="1" applyBorder="1" applyAlignment="1">
      <alignment horizontal="center" wrapText="1"/>
    </xf>
    <xf numFmtId="0" fontId="7" fillId="2" borderId="15" xfId="0" applyFont="1" applyFill="1" applyBorder="1" applyAlignment="1">
      <alignment horizontal="center" wrapText="1"/>
    </xf>
    <xf numFmtId="0" fontId="7" fillId="2" borderId="10" xfId="0" applyFont="1" applyFill="1" applyBorder="1" applyAlignment="1">
      <alignment horizontal="center" wrapText="1"/>
    </xf>
    <xf numFmtId="0" fontId="7" fillId="2" borderId="12" xfId="0" applyFont="1" applyFill="1" applyBorder="1" applyAlignment="1">
      <alignment horizontal="center" wrapText="1"/>
    </xf>
    <xf numFmtId="0" fontId="7" fillId="2" borderId="14" xfId="0" applyFont="1" applyFill="1" applyBorder="1" applyAlignment="1">
      <alignment horizontal="center" wrapText="1"/>
    </xf>
    <xf numFmtId="0" fontId="7" fillId="2" borderId="2" xfId="0" applyFont="1" applyFill="1" applyBorder="1" applyAlignment="1">
      <alignment horizontal="center" wrapText="1"/>
    </xf>
    <xf numFmtId="0" fontId="7" fillId="2" borderId="24" xfId="0" applyFont="1" applyFill="1" applyBorder="1" applyAlignment="1">
      <alignment horizontal="center" wrapText="1"/>
    </xf>
    <xf numFmtId="0" fontId="7" fillId="2" borderId="5" xfId="0" applyFont="1" applyFill="1" applyBorder="1" applyAlignment="1">
      <alignment horizontal="center" wrapText="1"/>
    </xf>
    <xf numFmtId="0" fontId="7" fillId="2" borderId="26" xfId="0" applyFont="1" applyFill="1" applyBorder="1" applyAlignment="1">
      <alignment horizontal="center" wrapText="1"/>
    </xf>
    <xf numFmtId="0" fontId="7" fillId="2" borderId="25" xfId="0" applyFont="1" applyFill="1" applyBorder="1" applyAlignment="1">
      <alignment horizontal="center" wrapText="1"/>
    </xf>
    <xf numFmtId="0" fontId="7" fillId="2" borderId="32" xfId="0" applyFont="1" applyFill="1" applyBorder="1" applyAlignment="1">
      <alignment horizontal="center" wrapText="1"/>
    </xf>
  </cellXfs>
  <cellStyles count="4">
    <cellStyle name="Currency" xfId="1" builtinId="4"/>
    <cellStyle name="Normal" xfId="0" builtinId="0"/>
    <cellStyle name="Note" xfId="3" builtinId="10"/>
    <cellStyle name="Percent" xfId="2" builtinId="5"/>
  </cellStyles>
  <dxfs count="0"/>
  <tableStyles count="0" defaultTableStyle="TableStyleMedium9" defaultPivotStyle="PivotStyleLight16"/>
  <colors>
    <mruColors>
      <color rgb="FF000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257175</xdr:colOff>
      <xdr:row>3</xdr:row>
      <xdr:rowOff>123825</xdr:rowOff>
    </xdr:from>
    <xdr:to>
      <xdr:col>7</xdr:col>
      <xdr:colOff>742950</xdr:colOff>
      <xdr:row>3</xdr:row>
      <xdr:rowOff>123825</xdr:rowOff>
    </xdr:to>
    <xdr:sp macro="" textlink="">
      <xdr:nvSpPr>
        <xdr:cNvPr id="1056" name="Line 32"/>
        <xdr:cNvSpPr>
          <a:spLocks noChangeShapeType="1"/>
        </xdr:cNvSpPr>
      </xdr:nvSpPr>
      <xdr:spPr bwMode="auto">
        <a:xfrm>
          <a:off x="4543425" y="647700"/>
          <a:ext cx="1171575" cy="0"/>
        </a:xfrm>
        <a:prstGeom prst="line">
          <a:avLst/>
        </a:prstGeom>
        <a:noFill/>
        <a:ln w="9525">
          <a:noFill/>
          <a:round/>
          <a:headEnd/>
          <a:tailEnd type="triangle" w="med" len="med"/>
        </a:ln>
        <a:effectLst/>
      </xdr:spPr>
    </xdr:sp>
    <xdr:clientData/>
  </xdr:twoCellAnchor>
  <xdr:twoCellAnchor>
    <xdr:from>
      <xdr:col>6</xdr:col>
      <xdr:colOff>466725</xdr:colOff>
      <xdr:row>3</xdr:row>
      <xdr:rowOff>104775</xdr:rowOff>
    </xdr:from>
    <xdr:to>
      <xdr:col>7</xdr:col>
      <xdr:colOff>723900</xdr:colOff>
      <xdr:row>3</xdr:row>
      <xdr:rowOff>104775</xdr:rowOff>
    </xdr:to>
    <xdr:sp macro="" textlink="">
      <xdr:nvSpPr>
        <xdr:cNvPr id="1057" name="Line 33"/>
        <xdr:cNvSpPr>
          <a:spLocks noChangeShapeType="1"/>
        </xdr:cNvSpPr>
      </xdr:nvSpPr>
      <xdr:spPr bwMode="auto">
        <a:xfrm>
          <a:off x="4752975" y="628650"/>
          <a:ext cx="962025" cy="0"/>
        </a:xfrm>
        <a:prstGeom prst="line">
          <a:avLst/>
        </a:prstGeom>
        <a:noFill/>
        <a:ln w="9525">
          <a:noFill/>
          <a:round/>
          <a:headEnd/>
          <a:tailEnd type="triangle" w="med" len="med"/>
        </a:ln>
        <a:effectLst/>
      </xdr:spPr>
    </xdr:sp>
    <xdr:clientData/>
  </xdr:twoCellAnchor>
  <xdr:twoCellAnchor>
    <xdr:from>
      <xdr:col>6</xdr:col>
      <xdr:colOff>171450</xdr:colOff>
      <xdr:row>3</xdr:row>
      <xdr:rowOff>85725</xdr:rowOff>
    </xdr:from>
    <xdr:to>
      <xdr:col>7</xdr:col>
      <xdr:colOff>733425</xdr:colOff>
      <xdr:row>3</xdr:row>
      <xdr:rowOff>85725</xdr:rowOff>
    </xdr:to>
    <xdr:sp macro="" textlink="">
      <xdr:nvSpPr>
        <xdr:cNvPr id="1058" name="Line 34"/>
        <xdr:cNvSpPr>
          <a:spLocks noChangeShapeType="1"/>
        </xdr:cNvSpPr>
      </xdr:nvSpPr>
      <xdr:spPr bwMode="auto">
        <a:xfrm>
          <a:off x="4457700" y="609600"/>
          <a:ext cx="1257300" cy="0"/>
        </a:xfrm>
        <a:prstGeom prst="line">
          <a:avLst/>
        </a:prstGeom>
        <a:noFill/>
        <a:ln w="9525">
          <a:noFill/>
          <a:round/>
          <a:headEnd/>
          <a:tailEnd type="triangle" w="med" len="med"/>
        </a:ln>
        <a:effectLst/>
      </xdr:spPr>
    </xdr:sp>
    <xdr:clientData/>
  </xdr:twoCellAnchor>
  <xdr:twoCellAnchor>
    <xdr:from>
      <xdr:col>6</xdr:col>
      <xdr:colOff>247650</xdr:colOff>
      <xdr:row>3</xdr:row>
      <xdr:rowOff>104775</xdr:rowOff>
    </xdr:from>
    <xdr:to>
      <xdr:col>7</xdr:col>
      <xdr:colOff>704850</xdr:colOff>
      <xdr:row>3</xdr:row>
      <xdr:rowOff>104775</xdr:rowOff>
    </xdr:to>
    <xdr:sp macro="" textlink="">
      <xdr:nvSpPr>
        <xdr:cNvPr id="1059" name="Line 35"/>
        <xdr:cNvSpPr>
          <a:spLocks noChangeShapeType="1"/>
        </xdr:cNvSpPr>
      </xdr:nvSpPr>
      <xdr:spPr bwMode="auto">
        <a:xfrm>
          <a:off x="4533900" y="628650"/>
          <a:ext cx="1171575" cy="0"/>
        </a:xfrm>
        <a:prstGeom prst="line">
          <a:avLst/>
        </a:prstGeom>
        <a:noFill/>
        <a:ln w="9525">
          <a:noFill/>
          <a:round/>
          <a:headEnd/>
          <a:tailEnd type="triangle" w="med" len="med"/>
        </a:ln>
        <a:effectLst/>
      </xdr:spPr>
    </xdr:sp>
    <xdr:clientData/>
  </xdr:twoCellAnchor>
  <xdr:twoCellAnchor>
    <xdr:from>
      <xdr:col>6</xdr:col>
      <xdr:colOff>114300</xdr:colOff>
      <xdr:row>4</xdr:row>
      <xdr:rowOff>0</xdr:rowOff>
    </xdr:from>
    <xdr:to>
      <xdr:col>7</xdr:col>
      <xdr:colOff>495300</xdr:colOff>
      <xdr:row>4</xdr:row>
      <xdr:rowOff>0</xdr:rowOff>
    </xdr:to>
    <xdr:sp macro="" textlink="">
      <xdr:nvSpPr>
        <xdr:cNvPr id="1060" name="Line 36"/>
        <xdr:cNvSpPr>
          <a:spLocks noChangeShapeType="1"/>
        </xdr:cNvSpPr>
      </xdr:nvSpPr>
      <xdr:spPr bwMode="auto">
        <a:xfrm>
          <a:off x="4400550" y="685800"/>
          <a:ext cx="1095375" cy="0"/>
        </a:xfrm>
        <a:prstGeom prst="line">
          <a:avLst/>
        </a:prstGeom>
        <a:noFill/>
        <a:ln w="9525">
          <a:noFill/>
          <a:round/>
          <a:headEnd/>
          <a:tailEnd type="triangle" w="med" len="med"/>
        </a:ln>
        <a:effectLst/>
      </xdr:spPr>
    </xdr:sp>
    <xdr:clientData/>
  </xdr:twoCellAnchor>
  <xdr:twoCellAnchor>
    <xdr:from>
      <xdr:col>0</xdr:col>
      <xdr:colOff>200025</xdr:colOff>
      <xdr:row>4</xdr:row>
      <xdr:rowOff>0</xdr:rowOff>
    </xdr:from>
    <xdr:to>
      <xdr:col>2</xdr:col>
      <xdr:colOff>514350</xdr:colOff>
      <xdr:row>4</xdr:row>
      <xdr:rowOff>0</xdr:rowOff>
    </xdr:to>
    <xdr:sp macro="" textlink="">
      <xdr:nvSpPr>
        <xdr:cNvPr id="1061" name="Line 37"/>
        <xdr:cNvSpPr>
          <a:spLocks noChangeShapeType="1"/>
        </xdr:cNvSpPr>
      </xdr:nvSpPr>
      <xdr:spPr bwMode="auto">
        <a:xfrm>
          <a:off x="200025" y="685800"/>
          <a:ext cx="1743075" cy="0"/>
        </a:xfrm>
        <a:prstGeom prst="line">
          <a:avLst/>
        </a:prstGeom>
        <a:noFill/>
        <a:ln w="9525">
          <a:noFill/>
          <a:round/>
          <a:headEnd/>
          <a:tailEnd type="triangle" w="med" len="med"/>
        </a:ln>
        <a:effectLst/>
      </xdr:spPr>
    </xdr:sp>
    <xdr:clientData/>
  </xdr:twoCellAnchor>
  <xdr:twoCellAnchor>
    <xdr:from>
      <xdr:col>6</xdr:col>
      <xdr:colOff>371475</xdr:colOff>
      <xdr:row>1</xdr:row>
      <xdr:rowOff>95250</xdr:rowOff>
    </xdr:from>
    <xdr:to>
      <xdr:col>7</xdr:col>
      <xdr:colOff>733425</xdr:colOff>
      <xdr:row>1</xdr:row>
      <xdr:rowOff>95250</xdr:rowOff>
    </xdr:to>
    <xdr:sp macro="" textlink="">
      <xdr:nvSpPr>
        <xdr:cNvPr id="1062" name="Line 38"/>
        <xdr:cNvSpPr>
          <a:spLocks noChangeShapeType="1"/>
        </xdr:cNvSpPr>
      </xdr:nvSpPr>
      <xdr:spPr bwMode="auto">
        <a:xfrm>
          <a:off x="4657725" y="257175"/>
          <a:ext cx="1057275" cy="0"/>
        </a:xfrm>
        <a:prstGeom prst="line">
          <a:avLst/>
        </a:prstGeom>
        <a:noFill/>
        <a:ln w="9525">
          <a:noFill/>
          <a:round/>
          <a:headEnd/>
          <a:tailEnd type="triangle" w="med" len="med"/>
        </a:ln>
        <a:effectLst/>
      </xdr:spPr>
    </xdr:sp>
    <xdr:clientData/>
  </xdr:twoCellAnchor>
  <xdr:twoCellAnchor>
    <xdr:from>
      <xdr:col>9</xdr:col>
      <xdr:colOff>104775</xdr:colOff>
      <xdr:row>51</xdr:row>
      <xdr:rowOff>76200</xdr:rowOff>
    </xdr:from>
    <xdr:to>
      <xdr:col>9</xdr:col>
      <xdr:colOff>171450</xdr:colOff>
      <xdr:row>51</xdr:row>
      <xdr:rowOff>76200</xdr:rowOff>
    </xdr:to>
    <xdr:sp macro="" textlink="">
      <xdr:nvSpPr>
        <xdr:cNvPr id="1063" name="Line 39"/>
        <xdr:cNvSpPr>
          <a:spLocks noChangeShapeType="1"/>
        </xdr:cNvSpPr>
      </xdr:nvSpPr>
      <xdr:spPr bwMode="auto">
        <a:xfrm>
          <a:off x="6534150" y="10572750"/>
          <a:ext cx="66675" cy="0"/>
        </a:xfrm>
        <a:prstGeom prst="line">
          <a:avLst/>
        </a:prstGeom>
        <a:noFill/>
        <a:ln w="9525">
          <a:noFill/>
          <a:round/>
          <a:headEnd/>
          <a:tailEnd type="triangle" w="med" len="med"/>
        </a:ln>
        <a:effec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triangl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triangl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07"/>
  <sheetViews>
    <sheetView tabSelected="1" zoomScaleNormal="100" zoomScaleSheetLayoutView="100" workbookViewId="0"/>
  </sheetViews>
  <sheetFormatPr defaultColWidth="11" defaultRowHeight="13.8" x14ac:dyDescent="0.25"/>
  <cols>
    <col min="1" max="1" width="15.33203125" style="1" customWidth="1"/>
    <col min="2" max="2" width="15.109375" style="2" customWidth="1"/>
    <col min="3" max="3" width="16.109375" style="1" customWidth="1"/>
    <col min="4" max="4" width="13.33203125" style="1" customWidth="1"/>
    <col min="5" max="5" width="13.88671875" style="1" customWidth="1"/>
    <col min="6" max="6" width="15.5546875" style="1" customWidth="1"/>
    <col min="7" max="7" width="19.88671875" style="1" customWidth="1"/>
    <col min="8" max="8" width="13.6640625" style="1" customWidth="1"/>
    <col min="9" max="9" width="10.6640625" style="1" customWidth="1"/>
    <col min="10" max="10" width="2.5546875" style="1" customWidth="1"/>
    <col min="11" max="11" width="11" style="1"/>
    <col min="12" max="12" width="15.88671875" style="1" bestFit="1" customWidth="1"/>
    <col min="13" max="13" width="21.88671875" style="1" customWidth="1"/>
    <col min="14" max="16" width="11" style="1"/>
    <col min="17" max="17" width="17.109375" style="1" customWidth="1"/>
    <col min="18" max="16384" width="11" style="1"/>
  </cols>
  <sheetData>
    <row r="1" spans="1:12" x14ac:dyDescent="0.25">
      <c r="D1" s="211"/>
      <c r="E1" s="211"/>
      <c r="H1" s="3">
        <v>42305</v>
      </c>
    </row>
    <row r="2" spans="1:12" x14ac:dyDescent="0.25">
      <c r="J2" s="4"/>
    </row>
    <row r="3" spans="1:12" s="5" customFormat="1" x14ac:dyDescent="0.25">
      <c r="A3" s="222" t="s">
        <v>163</v>
      </c>
      <c r="B3" s="223"/>
      <c r="C3" s="223"/>
      <c r="D3" s="223"/>
      <c r="E3" s="223"/>
      <c r="F3" s="223"/>
      <c r="G3" s="223"/>
      <c r="H3" s="223"/>
      <c r="J3" s="4"/>
    </row>
    <row r="4" spans="1:12" s="5" customFormat="1" x14ac:dyDescent="0.25">
      <c r="A4" s="6"/>
      <c r="B4" s="7"/>
      <c r="J4" s="4"/>
      <c r="K4" s="1"/>
      <c r="L4" s="1"/>
    </row>
    <row r="5" spans="1:12" s="5" customFormat="1" x14ac:dyDescent="0.25">
      <c r="A5" s="8" t="s">
        <v>73</v>
      </c>
      <c r="B5" s="7"/>
      <c r="J5" s="4"/>
      <c r="K5" s="1"/>
      <c r="L5" s="1"/>
    </row>
    <row r="6" spans="1:12" s="5" customFormat="1" x14ac:dyDescent="0.25">
      <c r="B6" s="7"/>
      <c r="I6" s="9"/>
      <c r="J6" s="4"/>
      <c r="K6" s="1"/>
      <c r="L6" s="1"/>
    </row>
    <row r="7" spans="1:12" x14ac:dyDescent="0.25">
      <c r="A7" s="214" t="s">
        <v>164</v>
      </c>
      <c r="B7" s="214"/>
      <c r="C7" s="214"/>
      <c r="D7" s="214"/>
      <c r="E7" s="214"/>
      <c r="F7" s="214"/>
      <c r="G7" s="214"/>
      <c r="H7" s="214"/>
      <c r="I7" s="11"/>
      <c r="J7" s="4"/>
    </row>
    <row r="8" spans="1:12" x14ac:dyDescent="0.25">
      <c r="A8" s="214"/>
      <c r="B8" s="214"/>
      <c r="C8" s="214"/>
      <c r="D8" s="214"/>
      <c r="E8" s="214"/>
      <c r="F8" s="214"/>
      <c r="G8" s="214"/>
      <c r="H8" s="214"/>
      <c r="I8" s="11"/>
    </row>
    <row r="9" spans="1:12" x14ac:dyDescent="0.25">
      <c r="A9" s="214"/>
      <c r="B9" s="214"/>
      <c r="C9" s="214"/>
      <c r="D9" s="214"/>
      <c r="E9" s="214"/>
      <c r="F9" s="214"/>
      <c r="G9" s="214"/>
      <c r="H9" s="214"/>
      <c r="I9" s="11"/>
    </row>
    <row r="10" spans="1:12" x14ac:dyDescent="0.25">
      <c r="A10" s="214"/>
      <c r="B10" s="214"/>
      <c r="C10" s="214"/>
      <c r="D10" s="214"/>
      <c r="E10" s="214"/>
      <c r="F10" s="214"/>
      <c r="G10" s="214"/>
      <c r="H10" s="214"/>
      <c r="I10" s="11"/>
    </row>
    <row r="11" spans="1:12" x14ac:dyDescent="0.25">
      <c r="A11" s="214"/>
      <c r="B11" s="214"/>
      <c r="C11" s="214"/>
      <c r="D11" s="214"/>
      <c r="E11" s="214"/>
      <c r="F11" s="214"/>
      <c r="G11" s="214"/>
      <c r="H11" s="214"/>
      <c r="I11" s="11"/>
    </row>
    <row r="12" spans="1:12" x14ac:dyDescent="0.25">
      <c r="A12" s="214"/>
      <c r="B12" s="214"/>
      <c r="C12" s="214"/>
      <c r="D12" s="214"/>
      <c r="E12" s="214"/>
      <c r="F12" s="214"/>
      <c r="G12" s="214"/>
      <c r="H12" s="214"/>
      <c r="I12" s="11"/>
    </row>
    <row r="13" spans="1:12" ht="14.4" thickBot="1" x14ac:dyDescent="0.3">
      <c r="A13" s="11"/>
      <c r="B13" s="11"/>
      <c r="C13" s="11"/>
      <c r="D13" s="11"/>
      <c r="E13" s="11"/>
      <c r="F13" s="11"/>
      <c r="G13" s="11"/>
      <c r="H13" s="11"/>
      <c r="I13" s="11"/>
      <c r="J13" s="12"/>
    </row>
    <row r="14" spans="1:12" x14ac:dyDescent="0.25">
      <c r="A14" s="14" t="s">
        <v>77</v>
      </c>
      <c r="B14" s="15"/>
      <c r="C14" s="16"/>
      <c r="D14" s="16"/>
      <c r="E14" s="16"/>
      <c r="F14" s="17"/>
      <c r="G14" s="18"/>
      <c r="H14" s="19"/>
    </row>
    <row r="15" spans="1:12" x14ac:dyDescent="0.25">
      <c r="A15" s="20"/>
      <c r="B15" s="21"/>
      <c r="C15" s="22"/>
      <c r="D15" s="22"/>
      <c r="E15" s="22"/>
      <c r="F15" s="23"/>
      <c r="G15" s="24"/>
      <c r="K15" s="25"/>
    </row>
    <row r="16" spans="1:12" ht="14.4" thickBot="1" x14ac:dyDescent="0.3">
      <c r="A16" s="20"/>
      <c r="B16" s="21"/>
      <c r="C16" s="23"/>
      <c r="D16" s="23"/>
      <c r="E16" s="23"/>
      <c r="F16" s="26">
        <v>2015</v>
      </c>
      <c r="G16" s="27">
        <f>F16+1</f>
        <v>2016</v>
      </c>
      <c r="K16" s="25"/>
    </row>
    <row r="17" spans="1:13" x14ac:dyDescent="0.25">
      <c r="A17" s="20" t="s">
        <v>37</v>
      </c>
      <c r="B17" s="21"/>
      <c r="C17" s="23"/>
      <c r="D17" s="23"/>
      <c r="E17" s="23"/>
      <c r="F17" s="28"/>
      <c r="G17" s="29"/>
      <c r="K17" s="25"/>
    </row>
    <row r="18" spans="1:13" x14ac:dyDescent="0.25">
      <c r="A18" s="20" t="s">
        <v>0</v>
      </c>
      <c r="B18" s="21"/>
      <c r="C18" s="23"/>
      <c r="D18" s="23"/>
      <c r="E18" s="23"/>
      <c r="F18" s="179">
        <v>3432000</v>
      </c>
      <c r="G18" s="180">
        <v>5834400</v>
      </c>
      <c r="K18" s="25"/>
      <c r="L18" s="190"/>
      <c r="M18" s="190"/>
    </row>
    <row r="19" spans="1:13" x14ac:dyDescent="0.25">
      <c r="A19" s="20" t="s">
        <v>160</v>
      </c>
      <c r="B19" s="21"/>
      <c r="C19" s="23"/>
      <c r="D19" s="23"/>
      <c r="E19" s="23"/>
      <c r="F19" s="183">
        <v>2864000</v>
      </c>
      <c r="G19" s="184">
        <v>4980000</v>
      </c>
      <c r="K19" s="25"/>
      <c r="L19" s="190"/>
      <c r="M19" s="190"/>
    </row>
    <row r="20" spans="1:13" x14ac:dyDescent="0.25">
      <c r="A20" s="32" t="s">
        <v>144</v>
      </c>
      <c r="B20" s="23"/>
      <c r="C20" s="23"/>
      <c r="D20" s="23"/>
      <c r="E20" s="23"/>
      <c r="F20" s="183">
        <v>18900</v>
      </c>
      <c r="G20" s="184">
        <v>116960</v>
      </c>
      <c r="K20" s="25"/>
      <c r="L20" s="190"/>
      <c r="M20" s="190"/>
    </row>
    <row r="21" spans="1:13" x14ac:dyDescent="0.25">
      <c r="A21" s="32" t="s">
        <v>161</v>
      </c>
      <c r="B21" s="23"/>
      <c r="C21" s="23"/>
      <c r="D21" s="23"/>
      <c r="E21" s="23"/>
      <c r="F21" s="183">
        <v>340000</v>
      </c>
      <c r="G21" s="184">
        <v>720000</v>
      </c>
      <c r="K21" s="25"/>
      <c r="L21" s="190"/>
      <c r="M21" s="190"/>
    </row>
    <row r="22" spans="1:13" x14ac:dyDescent="0.25">
      <c r="A22" s="185" t="s">
        <v>78</v>
      </c>
      <c r="B22" s="21"/>
      <c r="C22" s="23"/>
      <c r="D22" s="23"/>
      <c r="E22" s="23"/>
      <c r="F22" s="186">
        <f>SUM(F19:F21)</f>
        <v>3222900</v>
      </c>
      <c r="G22" s="187">
        <f>SUM(G19:G21)</f>
        <v>5816960</v>
      </c>
      <c r="K22" s="25"/>
      <c r="L22" s="190"/>
      <c r="M22" s="190"/>
    </row>
    <row r="23" spans="1:13" x14ac:dyDescent="0.25">
      <c r="A23" s="20" t="s">
        <v>1</v>
      </c>
      <c r="B23" s="21"/>
      <c r="C23" s="23"/>
      <c r="D23" s="23"/>
      <c r="E23" s="23"/>
      <c r="F23" s="179">
        <f>F18-F22</f>
        <v>209100</v>
      </c>
      <c r="G23" s="180">
        <f>G18-G22</f>
        <v>17440</v>
      </c>
      <c r="K23" s="25"/>
      <c r="L23" s="190"/>
      <c r="M23" s="190"/>
    </row>
    <row r="24" spans="1:13" x14ac:dyDescent="0.25">
      <c r="A24" s="20" t="s">
        <v>2</v>
      </c>
      <c r="B24" s="23"/>
      <c r="C24" s="23"/>
      <c r="D24" s="23"/>
      <c r="E24" s="23"/>
      <c r="F24" s="181">
        <v>62500</v>
      </c>
      <c r="G24" s="182">
        <v>176000</v>
      </c>
      <c r="K24" s="25"/>
      <c r="L24" s="190"/>
      <c r="M24" s="190"/>
    </row>
    <row r="25" spans="1:13" x14ac:dyDescent="0.25">
      <c r="A25" s="185" t="s">
        <v>162</v>
      </c>
      <c r="B25" s="21"/>
      <c r="C25" s="23"/>
      <c r="D25" s="23"/>
      <c r="E25" s="23"/>
      <c r="F25" s="179">
        <f>F23-F24</f>
        <v>146600</v>
      </c>
      <c r="G25" s="180">
        <f>G23-G24</f>
        <v>-158560</v>
      </c>
      <c r="K25" s="25"/>
      <c r="L25" s="190"/>
      <c r="M25" s="190"/>
    </row>
    <row r="26" spans="1:13" x14ac:dyDescent="0.25">
      <c r="A26" s="20" t="s">
        <v>106</v>
      </c>
      <c r="B26" s="35"/>
      <c r="C26" s="23"/>
      <c r="D26" s="23"/>
      <c r="E26" s="23"/>
      <c r="F26" s="181">
        <f>F25*F31</f>
        <v>58640</v>
      </c>
      <c r="G26" s="182">
        <f>G25*G31</f>
        <v>-63424</v>
      </c>
      <c r="K26" s="25"/>
      <c r="L26" s="190"/>
      <c r="M26" s="190"/>
    </row>
    <row r="27" spans="1:13" ht="14.4" thickBot="1" x14ac:dyDescent="0.3">
      <c r="A27" s="20" t="s">
        <v>79</v>
      </c>
      <c r="B27" s="21"/>
      <c r="C27" s="23"/>
      <c r="D27" s="23"/>
      <c r="E27" s="23"/>
      <c r="F27" s="188">
        <f>F25-F26</f>
        <v>87960</v>
      </c>
      <c r="G27" s="189">
        <f>G25-G26</f>
        <v>-95136</v>
      </c>
      <c r="I27" s="4"/>
      <c r="K27" s="25"/>
      <c r="L27" s="190"/>
      <c r="M27" s="190"/>
    </row>
    <row r="28" spans="1:13" ht="15" thickTop="1" thickBot="1" x14ac:dyDescent="0.3">
      <c r="A28" s="36"/>
      <c r="B28" s="37"/>
      <c r="C28" s="38"/>
      <c r="D28" s="38"/>
      <c r="E28" s="38"/>
      <c r="F28" s="33"/>
      <c r="G28" s="34"/>
      <c r="I28" s="4"/>
      <c r="K28" s="25"/>
    </row>
    <row r="29" spans="1:13" x14ac:dyDescent="0.25">
      <c r="A29" s="39"/>
      <c r="B29" s="40"/>
      <c r="C29" s="39"/>
      <c r="D29" s="39"/>
      <c r="E29" s="39"/>
      <c r="F29" s="41"/>
      <c r="G29" s="41"/>
      <c r="I29" s="4"/>
      <c r="K29" s="25"/>
    </row>
    <row r="30" spans="1:13" x14ac:dyDescent="0.25">
      <c r="A30" s="39" t="s">
        <v>141</v>
      </c>
      <c r="B30" s="40"/>
      <c r="C30" s="39"/>
      <c r="D30" s="39"/>
      <c r="E30" s="39"/>
      <c r="F30" s="42">
        <v>22000</v>
      </c>
      <c r="G30" s="42">
        <v>11000</v>
      </c>
      <c r="I30" s="4"/>
      <c r="K30" s="25"/>
    </row>
    <row r="31" spans="1:13" x14ac:dyDescent="0.25">
      <c r="A31" s="1" t="s">
        <v>18</v>
      </c>
      <c r="F31" s="43">
        <v>0.4</v>
      </c>
      <c r="G31" s="43">
        <v>0.4</v>
      </c>
      <c r="I31" s="4"/>
      <c r="K31" s="25"/>
    </row>
    <row r="32" spans="1:13" x14ac:dyDescent="0.25">
      <c r="A32" s="39"/>
      <c r="B32" s="40"/>
      <c r="C32" s="39"/>
      <c r="D32" s="39"/>
      <c r="E32" s="39"/>
      <c r="F32" s="41"/>
      <c r="G32" s="41"/>
      <c r="I32" s="4"/>
      <c r="K32" s="25"/>
    </row>
    <row r="33" spans="1:13" ht="14.25" customHeight="1" x14ac:dyDescent="0.25">
      <c r="A33" s="224" t="s">
        <v>150</v>
      </c>
      <c r="B33" s="224"/>
      <c r="C33" s="224"/>
      <c r="D33" s="224"/>
      <c r="E33" s="224"/>
      <c r="F33" s="224"/>
      <c r="G33" s="224"/>
      <c r="H33" s="224"/>
      <c r="I33" s="44"/>
      <c r="K33" s="25"/>
    </row>
    <row r="34" spans="1:13" x14ac:dyDescent="0.25">
      <c r="A34" s="224"/>
      <c r="B34" s="224"/>
      <c r="C34" s="224"/>
      <c r="D34" s="224"/>
      <c r="E34" s="224"/>
      <c r="F34" s="224"/>
      <c r="G34" s="224"/>
      <c r="H34" s="224"/>
      <c r="I34" s="13"/>
      <c r="K34" s="25"/>
    </row>
    <row r="35" spans="1:13" ht="14.4" thickBot="1" x14ac:dyDescent="0.3">
      <c r="J35" s="12"/>
    </row>
    <row r="36" spans="1:13" x14ac:dyDescent="0.25">
      <c r="A36" s="14" t="s">
        <v>74</v>
      </c>
      <c r="B36" s="45"/>
      <c r="C36" s="46"/>
      <c r="D36" s="46"/>
      <c r="E36" s="46"/>
      <c r="F36" s="47"/>
      <c r="G36" s="48"/>
      <c r="J36" s="12"/>
    </row>
    <row r="37" spans="1:13" x14ac:dyDescent="0.25">
      <c r="A37" s="20"/>
      <c r="B37" s="21"/>
      <c r="C37" s="49"/>
      <c r="D37" s="49"/>
      <c r="E37" s="49"/>
      <c r="F37" s="23"/>
      <c r="G37" s="24"/>
      <c r="H37" s="2"/>
    </row>
    <row r="38" spans="1:13" ht="14.4" thickBot="1" x14ac:dyDescent="0.3">
      <c r="A38" s="50"/>
      <c r="B38" s="21"/>
      <c r="C38" s="21"/>
      <c r="D38" s="21"/>
      <c r="E38" s="23"/>
      <c r="F38" s="26">
        <f>F16</f>
        <v>2015</v>
      </c>
      <c r="G38" s="27">
        <f>G16</f>
        <v>2016</v>
      </c>
    </row>
    <row r="39" spans="1:13" x14ac:dyDescent="0.25">
      <c r="A39" s="51" t="s">
        <v>5</v>
      </c>
      <c r="B39" s="21"/>
      <c r="C39" s="23"/>
      <c r="D39" s="23"/>
      <c r="E39" s="23"/>
      <c r="F39" s="49"/>
      <c r="G39" s="29"/>
    </row>
    <row r="40" spans="1:13" x14ac:dyDescent="0.25">
      <c r="A40" s="20" t="s">
        <v>38</v>
      </c>
      <c r="B40" s="21"/>
      <c r="C40" s="23"/>
      <c r="D40" s="23"/>
      <c r="E40" s="23"/>
      <c r="F40" s="179">
        <v>9000</v>
      </c>
      <c r="G40" s="180">
        <v>7282</v>
      </c>
      <c r="L40" s="190"/>
      <c r="M40" s="190"/>
    </row>
    <row r="41" spans="1:13" x14ac:dyDescent="0.25">
      <c r="A41" s="20" t="s">
        <v>39</v>
      </c>
      <c r="B41" s="21"/>
      <c r="C41" s="23"/>
      <c r="D41" s="23"/>
      <c r="E41" s="23"/>
      <c r="F41" s="183">
        <v>48600</v>
      </c>
      <c r="G41" s="184">
        <v>20000</v>
      </c>
      <c r="L41" s="190"/>
      <c r="M41" s="190"/>
    </row>
    <row r="42" spans="1:13" x14ac:dyDescent="0.25">
      <c r="A42" s="20" t="s">
        <v>6</v>
      </c>
      <c r="B42" s="21"/>
      <c r="C42" s="23"/>
      <c r="D42" s="23"/>
      <c r="E42" s="23"/>
      <c r="F42" s="183">
        <v>351200</v>
      </c>
      <c r="G42" s="184">
        <v>632160</v>
      </c>
      <c r="L42" s="190"/>
      <c r="M42" s="190"/>
    </row>
    <row r="43" spans="1:13" x14ac:dyDescent="0.25">
      <c r="A43" s="20" t="s">
        <v>7</v>
      </c>
      <c r="B43" s="21"/>
      <c r="C43" s="23"/>
      <c r="D43" s="23"/>
      <c r="E43" s="23"/>
      <c r="F43" s="181">
        <v>715200</v>
      </c>
      <c r="G43" s="182">
        <v>1287360</v>
      </c>
      <c r="J43" s="39"/>
      <c r="L43" s="190"/>
      <c r="M43" s="190"/>
    </row>
    <row r="44" spans="1:13" x14ac:dyDescent="0.25">
      <c r="A44" s="185" t="s">
        <v>8</v>
      </c>
      <c r="B44" s="21"/>
      <c r="C44" s="23"/>
      <c r="D44" s="23"/>
      <c r="E44" s="23"/>
      <c r="F44" s="186">
        <f>SUM(F40:F43)</f>
        <v>1124000</v>
      </c>
      <c r="G44" s="187">
        <f>SUM(G40:G43)</f>
        <v>1946802</v>
      </c>
      <c r="J44" s="39"/>
      <c r="L44" s="190"/>
      <c r="M44" s="190"/>
    </row>
    <row r="45" spans="1:13" x14ac:dyDescent="0.25">
      <c r="A45" s="20" t="s">
        <v>104</v>
      </c>
      <c r="B45" s="21"/>
      <c r="C45" s="23"/>
      <c r="D45" s="23"/>
      <c r="E45" s="23"/>
      <c r="F45" s="179">
        <v>491000</v>
      </c>
      <c r="G45" s="180">
        <v>1202950</v>
      </c>
      <c r="J45" s="39"/>
      <c r="L45" s="190"/>
      <c r="M45" s="190"/>
    </row>
    <row r="46" spans="1:13" x14ac:dyDescent="0.25">
      <c r="A46" s="185" t="s">
        <v>105</v>
      </c>
      <c r="B46" s="21"/>
      <c r="C46" s="23"/>
      <c r="D46" s="23"/>
      <c r="E46" s="23"/>
      <c r="F46" s="181">
        <v>146200</v>
      </c>
      <c r="G46" s="182">
        <v>263160</v>
      </c>
      <c r="J46" s="39"/>
      <c r="L46" s="190"/>
      <c r="M46" s="190"/>
    </row>
    <row r="47" spans="1:13" x14ac:dyDescent="0.25">
      <c r="A47" s="20" t="s">
        <v>9</v>
      </c>
      <c r="B47" s="21"/>
      <c r="C47" s="23"/>
      <c r="D47" s="23"/>
      <c r="E47" s="23"/>
      <c r="F47" s="186">
        <f>F45-F46</f>
        <v>344800</v>
      </c>
      <c r="G47" s="187">
        <f>G45-G46</f>
        <v>939790</v>
      </c>
      <c r="J47" s="39"/>
      <c r="L47" s="190"/>
      <c r="M47" s="190"/>
    </row>
    <row r="48" spans="1:13" ht="14.4" thickBot="1" x14ac:dyDescent="0.3">
      <c r="A48" s="20" t="s">
        <v>10</v>
      </c>
      <c r="B48" s="21"/>
      <c r="C48" s="23"/>
      <c r="D48" s="23"/>
      <c r="E48" s="23"/>
      <c r="F48" s="188">
        <f>F44+F47</f>
        <v>1468800</v>
      </c>
      <c r="G48" s="189">
        <f>G44+G47</f>
        <v>2886592</v>
      </c>
      <c r="J48" s="39"/>
      <c r="L48" s="190"/>
      <c r="M48" s="190"/>
    </row>
    <row r="49" spans="1:10" ht="14.4" thickTop="1" x14ac:dyDescent="0.25">
      <c r="A49" s="20"/>
      <c r="B49" s="21"/>
      <c r="C49" s="23"/>
      <c r="D49" s="23"/>
      <c r="E49" s="23"/>
      <c r="F49" s="30"/>
      <c r="G49" s="31"/>
      <c r="J49" s="52"/>
    </row>
    <row r="50" spans="1:10" x14ac:dyDescent="0.25">
      <c r="A50" s="51" t="s">
        <v>11</v>
      </c>
      <c r="B50" s="21"/>
      <c r="C50" s="23"/>
      <c r="D50" s="23"/>
      <c r="E50" s="23"/>
      <c r="F50" s="30"/>
      <c r="G50" s="31"/>
      <c r="J50" s="39"/>
    </row>
    <row r="51" spans="1:10" x14ac:dyDescent="0.25">
      <c r="A51" s="20" t="s">
        <v>12</v>
      </c>
      <c r="B51" s="21"/>
      <c r="C51" s="23"/>
      <c r="D51" s="23"/>
      <c r="E51" s="23"/>
      <c r="F51" s="179">
        <v>145600</v>
      </c>
      <c r="G51" s="180">
        <v>324000</v>
      </c>
      <c r="J51" s="52"/>
    </row>
    <row r="52" spans="1:10" x14ac:dyDescent="0.25">
      <c r="A52" s="20" t="s">
        <v>13</v>
      </c>
      <c r="B52" s="21"/>
      <c r="C52" s="23"/>
      <c r="D52" s="23"/>
      <c r="E52" s="23"/>
      <c r="F52" s="183">
        <v>200000</v>
      </c>
      <c r="G52" s="184">
        <v>720000</v>
      </c>
      <c r="J52" s="39"/>
    </row>
    <row r="53" spans="1:10" x14ac:dyDescent="0.25">
      <c r="A53" s="20" t="s">
        <v>14</v>
      </c>
      <c r="B53" s="21"/>
      <c r="C53" s="23"/>
      <c r="D53" s="23"/>
      <c r="E53" s="23"/>
      <c r="F53" s="181">
        <v>136000</v>
      </c>
      <c r="G53" s="182">
        <v>284960</v>
      </c>
      <c r="I53" s="12"/>
      <c r="J53" s="39"/>
    </row>
    <row r="54" spans="1:10" x14ac:dyDescent="0.25">
      <c r="A54" s="185" t="s">
        <v>15</v>
      </c>
      <c r="B54" s="21"/>
      <c r="C54" s="23"/>
      <c r="D54" s="23"/>
      <c r="E54" s="23"/>
      <c r="F54" s="186">
        <f>SUM(F51:F53)</f>
        <v>481600</v>
      </c>
      <c r="G54" s="187">
        <f>SUM(G51:G53)</f>
        <v>1328960</v>
      </c>
      <c r="I54" s="12"/>
    </row>
    <row r="55" spans="1:10" x14ac:dyDescent="0.25">
      <c r="A55" s="20" t="s">
        <v>16</v>
      </c>
      <c r="B55" s="21"/>
      <c r="C55" s="23"/>
      <c r="D55" s="23"/>
      <c r="E55" s="23"/>
      <c r="F55" s="179">
        <v>323432</v>
      </c>
      <c r="G55" s="180">
        <v>1000000</v>
      </c>
      <c r="I55" s="12"/>
    </row>
    <row r="56" spans="1:10" x14ac:dyDescent="0.25">
      <c r="A56" s="20" t="s">
        <v>75</v>
      </c>
      <c r="B56" s="21"/>
      <c r="C56" s="23"/>
      <c r="D56" s="23"/>
      <c r="E56" s="23"/>
      <c r="F56" s="183">
        <v>460000</v>
      </c>
      <c r="G56" s="184">
        <v>460000</v>
      </c>
      <c r="I56" s="53"/>
    </row>
    <row r="57" spans="1:10" x14ac:dyDescent="0.25">
      <c r="A57" s="20" t="s">
        <v>76</v>
      </c>
      <c r="B57" s="21"/>
      <c r="C57" s="23"/>
      <c r="D57" s="23"/>
      <c r="E57" s="23"/>
      <c r="F57" s="181">
        <v>203768</v>
      </c>
      <c r="G57" s="182">
        <f>F57+(G27-G30)</f>
        <v>97632</v>
      </c>
      <c r="I57" s="12"/>
    </row>
    <row r="58" spans="1:10" x14ac:dyDescent="0.25">
      <c r="A58" s="185" t="s">
        <v>80</v>
      </c>
      <c r="B58" s="21"/>
      <c r="C58" s="23"/>
      <c r="D58" s="23"/>
      <c r="E58" s="23"/>
      <c r="F58" s="186">
        <f>SUM(F56:F57)</f>
        <v>663768</v>
      </c>
      <c r="G58" s="187">
        <f>G56+G57</f>
        <v>557632</v>
      </c>
      <c r="I58" s="53"/>
    </row>
    <row r="59" spans="1:10" ht="14.4" thickBot="1" x14ac:dyDescent="0.3">
      <c r="A59" s="20" t="s">
        <v>81</v>
      </c>
      <c r="B59" s="21"/>
      <c r="C59" s="23"/>
      <c r="D59" s="23"/>
      <c r="E59" s="23"/>
      <c r="F59" s="188">
        <f>F54+F55+F58</f>
        <v>1468800</v>
      </c>
      <c r="G59" s="189">
        <f>G54+G55+G58</f>
        <v>2886592</v>
      </c>
    </row>
    <row r="60" spans="1:10" ht="15" thickTop="1" thickBot="1" x14ac:dyDescent="0.3">
      <c r="A60" s="36"/>
      <c r="B60" s="37"/>
      <c r="C60" s="38"/>
      <c r="D60" s="38"/>
      <c r="E60" s="38"/>
      <c r="F60" s="33"/>
      <c r="G60" s="34"/>
    </row>
    <row r="61" spans="1:10" x14ac:dyDescent="0.25">
      <c r="A61" s="39"/>
      <c r="B61" s="40"/>
      <c r="C61" s="39"/>
      <c r="D61" s="39"/>
      <c r="E61" s="39"/>
      <c r="F61" s="41"/>
      <c r="G61" s="41"/>
    </row>
    <row r="62" spans="1:10" x14ac:dyDescent="0.25">
      <c r="A62" s="225" t="s">
        <v>151</v>
      </c>
      <c r="B62" s="225"/>
      <c r="C62" s="225"/>
      <c r="D62" s="225"/>
      <c r="E62" s="225"/>
      <c r="F62" s="225"/>
      <c r="G62" s="225"/>
      <c r="H62" s="225"/>
      <c r="I62" s="44"/>
    </row>
    <row r="63" spans="1:10" x14ac:dyDescent="0.25">
      <c r="A63" s="225"/>
      <c r="B63" s="225"/>
      <c r="C63" s="225"/>
      <c r="D63" s="225"/>
      <c r="E63" s="225"/>
      <c r="F63" s="225"/>
      <c r="G63" s="225"/>
      <c r="H63" s="225"/>
      <c r="I63" s="13"/>
    </row>
    <row r="64" spans="1:10" ht="14.4" thickBot="1" x14ac:dyDescent="0.3"/>
    <row r="65" spans="1:18" x14ac:dyDescent="0.25">
      <c r="A65" s="54" t="s">
        <v>121</v>
      </c>
      <c r="B65" s="45"/>
      <c r="C65" s="47"/>
      <c r="D65" s="47"/>
      <c r="E65" s="47"/>
      <c r="F65" s="47"/>
      <c r="G65" s="48"/>
      <c r="K65" s="9"/>
    </row>
    <row r="66" spans="1:18" x14ac:dyDescent="0.25">
      <c r="A66" s="55"/>
      <c r="B66" s="21"/>
      <c r="C66" s="23"/>
      <c r="D66" s="23"/>
      <c r="E66" s="23"/>
      <c r="F66" s="23"/>
      <c r="G66" s="24"/>
    </row>
    <row r="67" spans="1:18" ht="14.4" thickBot="1" x14ac:dyDescent="0.3">
      <c r="A67" s="55"/>
      <c r="B67" s="21"/>
      <c r="C67" s="23"/>
      <c r="D67" s="23"/>
      <c r="E67" s="23"/>
      <c r="F67" s="23"/>
      <c r="G67" s="27">
        <f>G16</f>
        <v>2016</v>
      </c>
    </row>
    <row r="68" spans="1:18" x14ac:dyDescent="0.25">
      <c r="A68" s="56" t="s">
        <v>19</v>
      </c>
      <c r="B68" s="21"/>
      <c r="C68" s="23"/>
      <c r="D68" s="23"/>
      <c r="E68" s="23"/>
      <c r="F68" s="23"/>
      <c r="G68" s="24"/>
    </row>
    <row r="69" spans="1:18" x14ac:dyDescent="0.25">
      <c r="A69" s="20" t="s">
        <v>26</v>
      </c>
      <c r="B69" s="21"/>
      <c r="C69" s="23"/>
      <c r="D69" s="23"/>
      <c r="E69" s="23"/>
      <c r="F69" s="23"/>
      <c r="G69" s="180">
        <f>G27</f>
        <v>-95136</v>
      </c>
    </row>
    <row r="70" spans="1:18" x14ac:dyDescent="0.25">
      <c r="A70" s="58" t="s">
        <v>40</v>
      </c>
      <c r="B70" s="21"/>
      <c r="C70" s="23"/>
      <c r="D70" s="23"/>
      <c r="E70" s="23"/>
      <c r="F70" s="23"/>
      <c r="G70" s="57"/>
    </row>
    <row r="71" spans="1:18" s="19" customFormat="1" x14ac:dyDescent="0.25">
      <c r="A71" s="20" t="s">
        <v>27</v>
      </c>
      <c r="B71" s="21"/>
      <c r="C71" s="23"/>
      <c r="D71" s="23"/>
      <c r="E71" s="23"/>
      <c r="F71" s="23"/>
      <c r="G71" s="191">
        <f>G20</f>
        <v>116960</v>
      </c>
      <c r="H71" s="1"/>
      <c r="K71" s="1"/>
      <c r="L71" s="1"/>
      <c r="M71" s="1"/>
      <c r="N71" s="1"/>
      <c r="O71" s="1"/>
      <c r="P71" s="1"/>
      <c r="Q71" s="1"/>
      <c r="R71" s="1"/>
    </row>
    <row r="72" spans="1:18" x14ac:dyDescent="0.25">
      <c r="A72" s="58" t="s">
        <v>41</v>
      </c>
      <c r="B72" s="21"/>
      <c r="C72" s="23"/>
      <c r="D72" s="23"/>
      <c r="E72" s="23"/>
      <c r="F72" s="23"/>
      <c r="G72" s="191"/>
    </row>
    <row r="73" spans="1:18" x14ac:dyDescent="0.25">
      <c r="A73" s="20" t="s">
        <v>82</v>
      </c>
      <c r="B73" s="21"/>
      <c r="C73" s="23"/>
      <c r="D73" s="23"/>
      <c r="E73" s="23"/>
      <c r="F73" s="23"/>
      <c r="G73" s="191">
        <f>F42-G42</f>
        <v>-280960</v>
      </c>
    </row>
    <row r="74" spans="1:18" x14ac:dyDescent="0.25">
      <c r="A74" s="20" t="s">
        <v>83</v>
      </c>
      <c r="B74" s="21"/>
      <c r="C74" s="23"/>
      <c r="D74" s="23"/>
      <c r="E74" s="23"/>
      <c r="F74" s="23"/>
      <c r="G74" s="191">
        <f>F43-G43</f>
        <v>-572160</v>
      </c>
    </row>
    <row r="75" spans="1:18" x14ac:dyDescent="0.25">
      <c r="A75" s="20" t="s">
        <v>84</v>
      </c>
      <c r="B75" s="21"/>
      <c r="C75" s="23"/>
      <c r="D75" s="23"/>
      <c r="E75" s="23"/>
      <c r="F75" s="23"/>
      <c r="G75" s="191">
        <f>G51-F51</f>
        <v>178400</v>
      </c>
    </row>
    <row r="76" spans="1:18" x14ac:dyDescent="0.25">
      <c r="A76" s="20" t="s">
        <v>85</v>
      </c>
      <c r="B76" s="21"/>
      <c r="C76" s="23"/>
      <c r="D76" s="23"/>
      <c r="E76" s="23"/>
      <c r="F76" s="23"/>
      <c r="G76" s="192">
        <f>G53-F53</f>
        <v>148960</v>
      </c>
    </row>
    <row r="77" spans="1:18" x14ac:dyDescent="0.25">
      <c r="A77" s="20" t="s">
        <v>24</v>
      </c>
      <c r="B77" s="21"/>
      <c r="C77" s="23"/>
      <c r="D77" s="23"/>
      <c r="E77" s="23"/>
      <c r="F77" s="23"/>
      <c r="G77" s="193">
        <f>G69+G71+G73+G74+G75+G76</f>
        <v>-503936</v>
      </c>
    </row>
    <row r="78" spans="1:18" x14ac:dyDescent="0.25">
      <c r="A78" s="20"/>
      <c r="B78" s="21"/>
      <c r="C78" s="23"/>
      <c r="D78" s="23"/>
      <c r="E78" s="23"/>
      <c r="F78" s="23"/>
      <c r="G78" s="57"/>
      <c r="J78" s="4"/>
    </row>
    <row r="79" spans="1:18" x14ac:dyDescent="0.25">
      <c r="A79" s="56" t="s">
        <v>131</v>
      </c>
      <c r="B79" s="21"/>
      <c r="C79" s="23"/>
      <c r="D79" s="23"/>
      <c r="E79" s="23"/>
      <c r="F79" s="23"/>
      <c r="G79" s="57"/>
      <c r="J79" s="4"/>
    </row>
    <row r="80" spans="1:18" x14ac:dyDescent="0.25">
      <c r="A80" s="20" t="s">
        <v>25</v>
      </c>
      <c r="B80" s="21"/>
      <c r="C80" s="23"/>
      <c r="D80" s="23"/>
      <c r="E80" s="23"/>
      <c r="F80" s="23"/>
      <c r="G80" s="194">
        <f>F47-(G47+G20)</f>
        <v>-711950</v>
      </c>
      <c r="J80" s="4"/>
    </row>
    <row r="81" spans="1:18" x14ac:dyDescent="0.25">
      <c r="A81" s="20" t="s">
        <v>86</v>
      </c>
      <c r="B81" s="21"/>
      <c r="C81" s="23"/>
      <c r="D81" s="23"/>
      <c r="E81" s="23"/>
      <c r="F81" s="23"/>
      <c r="G81" s="195">
        <f>F41-G41</f>
        <v>28600</v>
      </c>
      <c r="J81" s="4"/>
    </row>
    <row r="82" spans="1:18" x14ac:dyDescent="0.25">
      <c r="A82" s="20" t="s">
        <v>132</v>
      </c>
      <c r="B82" s="21"/>
      <c r="C82" s="23"/>
      <c r="D82" s="23"/>
      <c r="E82" s="23"/>
      <c r="F82" s="23"/>
      <c r="G82" s="194">
        <f>G80+G81</f>
        <v>-683350</v>
      </c>
      <c r="J82" s="4"/>
    </row>
    <row r="83" spans="1:18" x14ac:dyDescent="0.25">
      <c r="A83" s="20"/>
      <c r="B83" s="21"/>
      <c r="C83" s="23"/>
      <c r="D83" s="23"/>
      <c r="E83" s="23"/>
      <c r="F83" s="23"/>
      <c r="G83" s="57"/>
      <c r="J83" s="4"/>
    </row>
    <row r="84" spans="1:18" x14ac:dyDescent="0.25">
      <c r="A84" s="56" t="s">
        <v>20</v>
      </c>
      <c r="B84" s="21"/>
      <c r="C84" s="23"/>
      <c r="D84" s="23"/>
      <c r="E84" s="23"/>
      <c r="F84" s="23"/>
      <c r="G84" s="24"/>
      <c r="J84" s="4"/>
    </row>
    <row r="85" spans="1:18" x14ac:dyDescent="0.25">
      <c r="A85" s="20" t="s">
        <v>87</v>
      </c>
      <c r="B85" s="21"/>
      <c r="C85" s="23"/>
      <c r="D85" s="23"/>
      <c r="E85" s="23"/>
      <c r="F85" s="23"/>
      <c r="G85" s="194">
        <f>G52-F52</f>
        <v>520000</v>
      </c>
      <c r="J85" s="4"/>
    </row>
    <row r="86" spans="1:18" s="19" customFormat="1" x14ac:dyDescent="0.25">
      <c r="A86" s="20" t="s">
        <v>88</v>
      </c>
      <c r="B86" s="21"/>
      <c r="C86" s="23"/>
      <c r="D86" s="23"/>
      <c r="E86" s="23"/>
      <c r="F86" s="23"/>
      <c r="G86" s="196">
        <f>G55-F55</f>
        <v>676568</v>
      </c>
      <c r="H86" s="1"/>
      <c r="I86" s="1"/>
      <c r="J86" s="4"/>
      <c r="K86" s="1"/>
      <c r="L86" s="1"/>
      <c r="M86" s="1"/>
      <c r="N86" s="1"/>
      <c r="O86" s="1"/>
      <c r="P86" s="1"/>
      <c r="Q86" s="1"/>
      <c r="R86" s="1"/>
    </row>
    <row r="87" spans="1:18" x14ac:dyDescent="0.25">
      <c r="A87" s="20" t="s">
        <v>89</v>
      </c>
      <c r="B87" s="21"/>
      <c r="C87" s="23"/>
      <c r="D87" s="23"/>
      <c r="E87" s="23"/>
      <c r="F87" s="23"/>
      <c r="G87" s="195">
        <f>-G30</f>
        <v>-11000</v>
      </c>
      <c r="J87" s="4"/>
    </row>
    <row r="88" spans="1:18" x14ac:dyDescent="0.25">
      <c r="A88" s="20" t="s">
        <v>21</v>
      </c>
      <c r="B88" s="21"/>
      <c r="C88" s="23"/>
      <c r="D88" s="23"/>
      <c r="E88" s="23"/>
      <c r="F88" s="23"/>
      <c r="G88" s="194">
        <f>SUM(G85:G87)</f>
        <v>1185568</v>
      </c>
    </row>
    <row r="89" spans="1:18" x14ac:dyDescent="0.25">
      <c r="A89" s="20"/>
      <c r="B89" s="21"/>
      <c r="C89" s="23"/>
      <c r="D89" s="23"/>
      <c r="E89" s="23"/>
      <c r="F89" s="23"/>
      <c r="G89" s="57"/>
    </row>
    <row r="90" spans="1:18" x14ac:dyDescent="0.25">
      <c r="A90" s="20" t="s">
        <v>42</v>
      </c>
      <c r="B90" s="21"/>
      <c r="C90" s="23"/>
      <c r="D90" s="23"/>
      <c r="E90" s="23"/>
      <c r="F90" s="23"/>
      <c r="G90" s="194">
        <f>G77+G82+G88</f>
        <v>-1718</v>
      </c>
    </row>
    <row r="91" spans="1:18" x14ac:dyDescent="0.25">
      <c r="A91" s="20" t="s">
        <v>22</v>
      </c>
      <c r="B91" s="21"/>
      <c r="C91" s="23"/>
      <c r="D91" s="23"/>
      <c r="E91" s="23"/>
      <c r="F91" s="23"/>
      <c r="G91" s="195">
        <f>F40</f>
        <v>9000</v>
      </c>
    </row>
    <row r="92" spans="1:18" ht="14.4" thickBot="1" x14ac:dyDescent="0.3">
      <c r="A92" s="20" t="s">
        <v>23</v>
      </c>
      <c r="B92" s="23"/>
      <c r="C92" s="23"/>
      <c r="D92" s="23"/>
      <c r="E92" s="23"/>
      <c r="F92" s="23"/>
      <c r="G92" s="197">
        <f>SUM(G90:G91)</f>
        <v>7282</v>
      </c>
    </row>
    <row r="93" spans="1:18" ht="15" thickTop="1" thickBot="1" x14ac:dyDescent="0.3">
      <c r="A93" s="36"/>
      <c r="B93" s="37"/>
      <c r="C93" s="38"/>
      <c r="D93" s="38"/>
      <c r="E93" s="38"/>
      <c r="F93" s="38"/>
      <c r="G93" s="59"/>
    </row>
    <row r="94" spans="1:18" x14ac:dyDescent="0.25">
      <c r="A94" s="39"/>
      <c r="B94" s="40"/>
      <c r="C94" s="39"/>
      <c r="D94" s="39"/>
      <c r="E94" s="39"/>
      <c r="F94" s="39"/>
      <c r="G94" s="60"/>
    </row>
    <row r="95" spans="1:18" x14ac:dyDescent="0.25">
      <c r="A95" s="215" t="s">
        <v>152</v>
      </c>
      <c r="B95" s="212"/>
      <c r="C95" s="212"/>
      <c r="D95" s="212"/>
      <c r="E95" s="212"/>
      <c r="F95" s="212"/>
      <c r="G95" s="212"/>
      <c r="H95" s="212"/>
      <c r="I95" s="212"/>
    </row>
    <row r="96" spans="1:18" x14ac:dyDescent="0.25">
      <c r="A96" s="61"/>
      <c r="B96" s="13"/>
      <c r="C96" s="13"/>
      <c r="D96" s="13"/>
      <c r="E96" s="13"/>
      <c r="F96" s="13"/>
      <c r="G96" s="13"/>
      <c r="H96" s="13"/>
      <c r="I96" s="13"/>
    </row>
    <row r="97" spans="1:11" x14ac:dyDescent="0.25">
      <c r="A97" s="226" t="s">
        <v>149</v>
      </c>
      <c r="B97" s="226"/>
      <c r="C97" s="226"/>
      <c r="D97" s="226"/>
      <c r="E97" s="226"/>
      <c r="F97" s="226"/>
      <c r="G97" s="226"/>
      <c r="H97" s="226"/>
      <c r="I97" s="62"/>
    </row>
    <row r="98" spans="1:11" x14ac:dyDescent="0.25">
      <c r="A98" s="64"/>
      <c r="B98" s="65"/>
      <c r="C98" s="66"/>
      <c r="D98" s="66"/>
      <c r="E98" s="67"/>
      <c r="F98" s="67"/>
      <c r="G98" s="67"/>
      <c r="K98" s="2"/>
    </row>
    <row r="99" spans="1:11" x14ac:dyDescent="0.25">
      <c r="A99" s="219" t="s">
        <v>142</v>
      </c>
      <c r="B99" s="219"/>
      <c r="C99" s="219"/>
      <c r="D99" s="219"/>
      <c r="E99" s="219"/>
      <c r="F99" s="219"/>
      <c r="G99" s="219"/>
      <c r="H99" s="219"/>
      <c r="I99" s="10"/>
    </row>
    <row r="100" spans="1:11" x14ac:dyDescent="0.25">
      <c r="A100" s="219"/>
      <c r="B100" s="219"/>
      <c r="C100" s="219"/>
      <c r="D100" s="219"/>
      <c r="E100" s="219"/>
      <c r="F100" s="219"/>
      <c r="G100" s="219"/>
      <c r="H100" s="219"/>
      <c r="I100" s="10"/>
    </row>
    <row r="101" spans="1:11" x14ac:dyDescent="0.25">
      <c r="A101" s="61"/>
      <c r="B101" s="13"/>
      <c r="C101" s="13"/>
      <c r="D101" s="13"/>
      <c r="E101" s="13"/>
      <c r="F101" s="13"/>
      <c r="G101" s="13"/>
      <c r="H101" s="13"/>
      <c r="I101" s="13"/>
    </row>
    <row r="102" spans="1:11" x14ac:dyDescent="0.25">
      <c r="A102" s="1" t="s">
        <v>52</v>
      </c>
      <c r="B102" s="67"/>
      <c r="C102" s="67"/>
      <c r="D102" s="67"/>
      <c r="E102" s="67"/>
      <c r="F102" s="67"/>
      <c r="G102" s="67"/>
      <c r="K102" s="2"/>
    </row>
    <row r="103" spans="1:11" x14ac:dyDescent="0.25">
      <c r="A103" s="218" t="s">
        <v>91</v>
      </c>
      <c r="B103" s="218"/>
      <c r="C103" s="218"/>
      <c r="D103" s="218"/>
      <c r="E103" s="218"/>
      <c r="F103" s="218"/>
      <c r="G103" s="218"/>
      <c r="H103" s="218"/>
      <c r="K103" s="2"/>
    </row>
    <row r="104" spans="1:11" x14ac:dyDescent="0.25">
      <c r="A104" s="218"/>
      <c r="B104" s="218"/>
      <c r="C104" s="218"/>
      <c r="D104" s="218"/>
      <c r="E104" s="218"/>
      <c r="F104" s="218"/>
      <c r="G104" s="218"/>
      <c r="H104" s="218"/>
      <c r="K104" s="2"/>
    </row>
    <row r="105" spans="1:11" x14ac:dyDescent="0.25">
      <c r="A105" s="9"/>
      <c r="B105" s="68"/>
      <c r="C105" s="68"/>
      <c r="D105" s="68"/>
      <c r="E105" s="69"/>
      <c r="F105" s="69"/>
      <c r="G105" s="67"/>
      <c r="K105" s="2"/>
    </row>
    <row r="106" spans="1:11" x14ac:dyDescent="0.25">
      <c r="A106" s="70">
        <f>$G$16</f>
        <v>2016</v>
      </c>
      <c r="B106" s="71" t="s">
        <v>145</v>
      </c>
      <c r="C106" s="72" t="s">
        <v>53</v>
      </c>
      <c r="D106" s="73" t="s">
        <v>54</v>
      </c>
      <c r="E106" s="73" t="s">
        <v>55</v>
      </c>
      <c r="F106" s="67"/>
      <c r="G106" s="67"/>
      <c r="K106" s="2"/>
    </row>
    <row r="107" spans="1:11" ht="14.4" thickBot="1" x14ac:dyDescent="0.3">
      <c r="B107" s="64" t="s">
        <v>56</v>
      </c>
      <c r="C107" s="74">
        <f>G23</f>
        <v>17440</v>
      </c>
      <c r="D107" s="66" t="s">
        <v>54</v>
      </c>
      <c r="E107" s="75">
        <f>(1-G31)</f>
        <v>0.6</v>
      </c>
      <c r="F107" s="67"/>
      <c r="G107" s="67"/>
      <c r="I107" s="4"/>
      <c r="K107" s="2"/>
    </row>
    <row r="108" spans="1:11" ht="14.4" thickBot="1" x14ac:dyDescent="0.3">
      <c r="B108" s="64" t="s">
        <v>56</v>
      </c>
      <c r="C108" s="76">
        <f>C107*E107</f>
        <v>10464</v>
      </c>
      <c r="D108" s="66"/>
      <c r="E108" s="66"/>
      <c r="F108" s="67"/>
      <c r="G108" s="67"/>
      <c r="I108" s="4"/>
      <c r="K108" s="2"/>
    </row>
    <row r="109" spans="1:11" x14ac:dyDescent="0.25">
      <c r="B109" s="1"/>
      <c r="C109" s="77"/>
      <c r="D109" s="66"/>
      <c r="E109" s="66"/>
      <c r="G109" s="67"/>
      <c r="I109" s="4"/>
      <c r="K109" s="2"/>
    </row>
    <row r="110" spans="1:11" x14ac:dyDescent="0.25">
      <c r="A110" s="70">
        <f>$F$16</f>
        <v>2015</v>
      </c>
      <c r="B110" s="71" t="s">
        <v>145</v>
      </c>
      <c r="C110" s="72" t="s">
        <v>53</v>
      </c>
      <c r="D110" s="73" t="s">
        <v>54</v>
      </c>
      <c r="E110" s="73" t="s">
        <v>55</v>
      </c>
      <c r="F110" s="67"/>
      <c r="G110" s="67"/>
      <c r="I110" s="4"/>
      <c r="K110" s="2"/>
    </row>
    <row r="111" spans="1:11" ht="14.4" thickBot="1" x14ac:dyDescent="0.3">
      <c r="B111" s="64" t="s">
        <v>56</v>
      </c>
      <c r="C111" s="74">
        <f>F23</f>
        <v>209100</v>
      </c>
      <c r="D111" s="66" t="s">
        <v>54</v>
      </c>
      <c r="E111" s="75">
        <f>(1-F31)</f>
        <v>0.6</v>
      </c>
      <c r="F111" s="67"/>
      <c r="G111" s="67"/>
      <c r="K111" s="2"/>
    </row>
    <row r="112" spans="1:11" ht="14.4" thickBot="1" x14ac:dyDescent="0.3">
      <c r="B112" s="64" t="s">
        <v>56</v>
      </c>
      <c r="C112" s="76">
        <f>C111*E111</f>
        <v>125460</v>
      </c>
      <c r="D112" s="66"/>
      <c r="E112" s="66"/>
      <c r="F112" s="67"/>
      <c r="G112" s="67"/>
      <c r="K112" s="2"/>
    </row>
    <row r="113" spans="1:16" x14ac:dyDescent="0.25">
      <c r="A113" s="63"/>
      <c r="B113" s="63"/>
      <c r="C113" s="63"/>
      <c r="D113" s="63"/>
      <c r="E113" s="63"/>
      <c r="F113" s="63"/>
      <c r="G113" s="63"/>
      <c r="H113" s="63"/>
      <c r="I113" s="63"/>
      <c r="K113" s="2"/>
    </row>
    <row r="115" spans="1:16" x14ac:dyDescent="0.25">
      <c r="A115" s="78" t="s">
        <v>43</v>
      </c>
      <c r="F115" s="39"/>
      <c r="G115" s="39"/>
      <c r="K115" s="2"/>
      <c r="O115" s="79"/>
      <c r="P115" s="79"/>
    </row>
    <row r="116" spans="1:16" x14ac:dyDescent="0.25">
      <c r="A116" s="78"/>
      <c r="F116" s="39"/>
      <c r="G116" s="39"/>
      <c r="K116" s="2"/>
      <c r="O116" s="79"/>
      <c r="P116" s="79"/>
    </row>
    <row r="117" spans="1:16" x14ac:dyDescent="0.25">
      <c r="A117" s="218" t="s">
        <v>107</v>
      </c>
      <c r="B117" s="218"/>
      <c r="C117" s="218"/>
      <c r="D117" s="218"/>
      <c r="E117" s="218"/>
      <c r="F117" s="218"/>
      <c r="G117" s="218"/>
      <c r="H117" s="218"/>
      <c r="I117" s="11"/>
    </row>
    <row r="118" spans="1:16" x14ac:dyDescent="0.25">
      <c r="A118" s="218"/>
      <c r="B118" s="218"/>
      <c r="C118" s="218"/>
      <c r="D118" s="218"/>
      <c r="E118" s="218"/>
      <c r="F118" s="218"/>
      <c r="G118" s="218"/>
      <c r="H118" s="218"/>
      <c r="I118" s="11"/>
    </row>
    <row r="119" spans="1:16" x14ac:dyDescent="0.25">
      <c r="A119" s="218"/>
      <c r="B119" s="218"/>
      <c r="C119" s="218"/>
      <c r="D119" s="218"/>
      <c r="E119" s="218"/>
      <c r="F119" s="218"/>
      <c r="G119" s="218"/>
      <c r="H119" s="218"/>
      <c r="I119" s="11"/>
      <c r="K119" s="2"/>
      <c r="O119" s="79"/>
      <c r="P119" s="79"/>
    </row>
    <row r="120" spans="1:16" x14ac:dyDescent="0.25">
      <c r="A120" s="13"/>
      <c r="B120" s="80"/>
      <c r="C120" s="80"/>
      <c r="D120" s="80"/>
      <c r="E120" s="81"/>
      <c r="F120" s="81"/>
      <c r="G120" s="81"/>
      <c r="H120" s="82"/>
    </row>
    <row r="121" spans="1:16" ht="41.4" x14ac:dyDescent="0.25">
      <c r="A121" s="70">
        <f>$G$16</f>
        <v>2016</v>
      </c>
      <c r="B121" s="71" t="s">
        <v>146</v>
      </c>
      <c r="C121" s="83" t="s">
        <v>44</v>
      </c>
      <c r="D121" s="84" t="s">
        <v>45</v>
      </c>
      <c r="E121" s="83" t="s">
        <v>46</v>
      </c>
      <c r="F121" s="67"/>
      <c r="G121" s="67"/>
    </row>
    <row r="122" spans="1:16" ht="14.4" thickBot="1" x14ac:dyDescent="0.3">
      <c r="B122" s="85" t="s">
        <v>47</v>
      </c>
      <c r="C122" s="86">
        <f>G40+G42+G43</f>
        <v>1926802</v>
      </c>
      <c r="D122" s="84" t="s">
        <v>45</v>
      </c>
      <c r="E122" s="86">
        <f>G51+G53</f>
        <v>608960</v>
      </c>
      <c r="F122" s="67"/>
      <c r="G122" s="67"/>
      <c r="J122" s="87"/>
      <c r="K122" s="2"/>
      <c r="O122" s="79"/>
      <c r="P122" s="79"/>
    </row>
    <row r="123" spans="1:16" ht="14.4" thickBot="1" x14ac:dyDescent="0.3">
      <c r="B123" s="88" t="s">
        <v>47</v>
      </c>
      <c r="C123" s="76">
        <f>C122-E122</f>
        <v>1317842</v>
      </c>
      <c r="D123" s="89"/>
      <c r="E123" s="90"/>
      <c r="F123" s="67"/>
      <c r="G123" s="67"/>
      <c r="K123" s="2"/>
      <c r="O123" s="79"/>
      <c r="P123" s="79"/>
    </row>
    <row r="124" spans="1:16" x14ac:dyDescent="0.25">
      <c r="B124" s="1"/>
      <c r="C124" s="91"/>
      <c r="D124" s="92"/>
      <c r="E124" s="93"/>
      <c r="F124" s="67"/>
      <c r="G124" s="67"/>
    </row>
    <row r="125" spans="1:16" ht="41.4" x14ac:dyDescent="0.25">
      <c r="A125" s="70">
        <f>$F$16</f>
        <v>2015</v>
      </c>
      <c r="B125" s="71" t="s">
        <v>146</v>
      </c>
      <c r="C125" s="83" t="s">
        <v>44</v>
      </c>
      <c r="D125" s="84" t="s">
        <v>45</v>
      </c>
      <c r="E125" s="83" t="s">
        <v>46</v>
      </c>
      <c r="F125" s="67"/>
      <c r="G125" s="67"/>
    </row>
    <row r="126" spans="1:16" ht="14.4" thickBot="1" x14ac:dyDescent="0.3">
      <c r="B126" s="85" t="s">
        <v>47</v>
      </c>
      <c r="C126" s="86">
        <f>F40+F42+F43</f>
        <v>1075400</v>
      </c>
      <c r="D126" s="93" t="s">
        <v>45</v>
      </c>
      <c r="E126" s="86">
        <f>F51+F53</f>
        <v>281600</v>
      </c>
      <c r="F126" s="67"/>
      <c r="G126" s="67"/>
    </row>
    <row r="127" spans="1:16" ht="14.4" thickBot="1" x14ac:dyDescent="0.3">
      <c r="B127" s="85" t="s">
        <v>47</v>
      </c>
      <c r="C127" s="76">
        <f>C126-E126</f>
        <v>793800</v>
      </c>
      <c r="D127" s="90"/>
      <c r="E127" s="64"/>
      <c r="F127" s="67"/>
      <c r="G127" s="67"/>
    </row>
    <row r="128" spans="1:16" x14ac:dyDescent="0.25">
      <c r="A128" s="64"/>
      <c r="B128" s="94"/>
      <c r="C128" s="67"/>
      <c r="D128" s="64"/>
      <c r="E128" s="67"/>
      <c r="F128" s="67"/>
      <c r="G128" s="67"/>
    </row>
    <row r="129" spans="1:11" x14ac:dyDescent="0.25">
      <c r="A129" s="4" t="s">
        <v>122</v>
      </c>
      <c r="B129" s="90"/>
      <c r="C129" s="67"/>
      <c r="D129" s="90"/>
      <c r="E129" s="67"/>
      <c r="F129" s="67"/>
      <c r="G129" s="67"/>
    </row>
    <row r="130" spans="1:11" x14ac:dyDescent="0.25">
      <c r="A130" s="216" t="s">
        <v>68</v>
      </c>
      <c r="B130" s="216"/>
      <c r="C130" s="216"/>
      <c r="D130" s="216"/>
      <c r="E130" s="216"/>
      <c r="F130" s="216"/>
      <c r="G130" s="216"/>
    </row>
    <row r="131" spans="1:11" x14ac:dyDescent="0.25">
      <c r="A131" s="9"/>
      <c r="B131" s="95"/>
      <c r="C131" s="96"/>
      <c r="D131" s="66"/>
      <c r="E131" s="67"/>
      <c r="F131" s="67"/>
      <c r="G131" s="67"/>
    </row>
    <row r="132" spans="1:11" x14ac:dyDescent="0.25">
      <c r="A132" s="70">
        <f>$G$16</f>
        <v>2016</v>
      </c>
      <c r="B132" s="71" t="s">
        <v>147</v>
      </c>
      <c r="C132" s="97" t="s">
        <v>48</v>
      </c>
      <c r="D132" s="73" t="s">
        <v>49</v>
      </c>
      <c r="E132" s="72" t="s">
        <v>50</v>
      </c>
      <c r="F132" s="67"/>
      <c r="G132" s="67"/>
    </row>
    <row r="133" spans="1:11" ht="14.4" thickBot="1" x14ac:dyDescent="0.3">
      <c r="B133" s="64" t="s">
        <v>51</v>
      </c>
      <c r="C133" s="74">
        <f>C123</f>
        <v>1317842</v>
      </c>
      <c r="D133" s="66" t="s">
        <v>49</v>
      </c>
      <c r="E133" s="74">
        <f>G47</f>
        <v>939790</v>
      </c>
      <c r="F133" s="67"/>
      <c r="G133" s="67"/>
    </row>
    <row r="134" spans="1:11" ht="14.4" thickBot="1" x14ac:dyDescent="0.3">
      <c r="B134" s="64" t="s">
        <v>51</v>
      </c>
      <c r="C134" s="76">
        <f>C133+E133</f>
        <v>2257632</v>
      </c>
      <c r="D134" s="96"/>
      <c r="E134" s="96"/>
      <c r="F134" s="67"/>
      <c r="G134" s="67"/>
    </row>
    <row r="135" spans="1:11" x14ac:dyDescent="0.25">
      <c r="B135" s="1"/>
      <c r="C135" s="97"/>
      <c r="D135" s="96"/>
      <c r="E135" s="96"/>
      <c r="F135" s="67"/>
      <c r="G135" s="67"/>
    </row>
    <row r="136" spans="1:11" x14ac:dyDescent="0.25">
      <c r="A136" s="70">
        <f>$F$16</f>
        <v>2015</v>
      </c>
      <c r="B136" s="71" t="s">
        <v>147</v>
      </c>
      <c r="C136" s="97" t="s">
        <v>48</v>
      </c>
      <c r="D136" s="73" t="s">
        <v>49</v>
      </c>
      <c r="E136" s="72" t="s">
        <v>50</v>
      </c>
      <c r="F136" s="67"/>
      <c r="G136" s="67"/>
    </row>
    <row r="137" spans="1:11" ht="14.4" thickBot="1" x14ac:dyDescent="0.3">
      <c r="B137" s="64" t="s">
        <v>51</v>
      </c>
      <c r="C137" s="74">
        <f>C127</f>
        <v>793800</v>
      </c>
      <c r="D137" s="66" t="s">
        <v>49</v>
      </c>
      <c r="E137" s="74">
        <f>F47</f>
        <v>344800</v>
      </c>
      <c r="F137" s="67"/>
      <c r="G137" s="67"/>
    </row>
    <row r="138" spans="1:11" ht="14.4" thickBot="1" x14ac:dyDescent="0.3">
      <c r="B138" s="64" t="s">
        <v>51</v>
      </c>
      <c r="C138" s="76">
        <f>C137+E137</f>
        <v>1138600</v>
      </c>
      <c r="D138" s="96"/>
      <c r="E138" s="96"/>
      <c r="F138" s="67"/>
      <c r="G138" s="67"/>
      <c r="K138" s="2"/>
    </row>
    <row r="139" spans="1:11" x14ac:dyDescent="0.25">
      <c r="A139" s="64"/>
      <c r="B139" s="98"/>
      <c r="C139" s="96"/>
      <c r="D139" s="96"/>
      <c r="E139" s="67"/>
      <c r="F139" s="67"/>
      <c r="G139" s="67"/>
      <c r="J139" s="4"/>
      <c r="K139" s="2"/>
    </row>
    <row r="140" spans="1:11" x14ac:dyDescent="0.25">
      <c r="A140" s="213" t="s">
        <v>143</v>
      </c>
      <c r="B140" s="213"/>
      <c r="C140" s="213"/>
      <c r="D140" s="213"/>
      <c r="E140" s="213"/>
      <c r="F140" s="213"/>
      <c r="G140" s="213"/>
      <c r="H140" s="213"/>
      <c r="I140" s="213"/>
      <c r="K140" s="2"/>
    </row>
    <row r="141" spans="1:11" x14ac:dyDescent="0.25">
      <c r="A141" s="63"/>
      <c r="B141" s="63"/>
      <c r="C141" s="63"/>
      <c r="D141" s="63"/>
      <c r="E141" s="63"/>
      <c r="F141" s="63"/>
      <c r="G141" s="63"/>
      <c r="H141" s="63"/>
      <c r="I141" s="63"/>
      <c r="K141" s="2"/>
    </row>
    <row r="142" spans="1:11" x14ac:dyDescent="0.25">
      <c r="A142" s="1" t="s">
        <v>59</v>
      </c>
      <c r="B142" s="67"/>
      <c r="C142" s="67"/>
      <c r="D142" s="67"/>
      <c r="E142" s="67"/>
      <c r="F142" s="67"/>
      <c r="G142" s="67"/>
    </row>
    <row r="143" spans="1:11" x14ac:dyDescent="0.25">
      <c r="A143" s="220" t="s">
        <v>115</v>
      </c>
      <c r="B143" s="220"/>
      <c r="C143" s="220"/>
      <c r="D143" s="220"/>
      <c r="E143" s="220"/>
      <c r="F143" s="220"/>
      <c r="G143" s="220"/>
      <c r="H143" s="220"/>
      <c r="I143" s="11"/>
    </row>
    <row r="144" spans="1:11" x14ac:dyDescent="0.25">
      <c r="A144" s="220"/>
      <c r="B144" s="220"/>
      <c r="C144" s="220"/>
      <c r="D144" s="220"/>
      <c r="E144" s="220"/>
      <c r="F144" s="220"/>
      <c r="G144" s="220"/>
      <c r="H144" s="220"/>
      <c r="I144" s="11"/>
    </row>
    <row r="145" spans="1:9" x14ac:dyDescent="0.25">
      <c r="A145" s="9"/>
      <c r="B145" s="68"/>
      <c r="C145" s="68"/>
      <c r="D145" s="68"/>
      <c r="E145" s="68"/>
      <c r="F145" s="69"/>
      <c r="G145" s="69"/>
    </row>
    <row r="146" spans="1:9" x14ac:dyDescent="0.25">
      <c r="A146" s="70">
        <f>$G$16</f>
        <v>2016</v>
      </c>
      <c r="B146" s="71" t="s">
        <v>148</v>
      </c>
      <c r="C146" s="73" t="s">
        <v>57</v>
      </c>
      <c r="D146" s="66" t="s">
        <v>45</v>
      </c>
      <c r="E146" s="78" t="s">
        <v>90</v>
      </c>
      <c r="G146" s="99"/>
    </row>
    <row r="147" spans="1:9" ht="14.4" thickBot="1" x14ac:dyDescent="0.3">
      <c r="B147" s="64" t="s">
        <v>58</v>
      </c>
      <c r="C147" s="100">
        <f>C108</f>
        <v>10464</v>
      </c>
      <c r="D147" s="66" t="s">
        <v>45</v>
      </c>
      <c r="E147" s="101">
        <f>C134-C138</f>
        <v>1119032</v>
      </c>
      <c r="F147" s="96"/>
      <c r="G147" s="67"/>
    </row>
    <row r="148" spans="1:9" ht="14.4" thickBot="1" x14ac:dyDescent="0.3">
      <c r="B148" s="64" t="s">
        <v>58</v>
      </c>
      <c r="C148" s="76">
        <f>C147-E147</f>
        <v>-1108568</v>
      </c>
      <c r="D148" s="73"/>
      <c r="E148" s="4"/>
      <c r="G148" s="99"/>
    </row>
    <row r="149" spans="1:9" x14ac:dyDescent="0.25">
      <c r="A149" s="64"/>
      <c r="B149" s="102"/>
      <c r="C149" s="73"/>
      <c r="D149" s="4"/>
      <c r="G149" s="96"/>
    </row>
    <row r="150" spans="1:9" x14ac:dyDescent="0.25">
      <c r="A150" s="39" t="s">
        <v>140</v>
      </c>
      <c r="B150" s="102"/>
      <c r="C150" s="73"/>
      <c r="D150" s="4"/>
      <c r="E150" s="70">
        <f>G16</f>
        <v>2016</v>
      </c>
      <c r="G150" s="96"/>
    </row>
    <row r="151" spans="1:9" x14ac:dyDescent="0.25">
      <c r="A151" s="39" t="s">
        <v>134</v>
      </c>
      <c r="B151" s="102"/>
      <c r="C151" s="73"/>
      <c r="D151" s="4"/>
      <c r="E151" s="103">
        <f>G24*(1-G31)</f>
        <v>105600</v>
      </c>
      <c r="G151" s="96"/>
    </row>
    <row r="152" spans="1:9" x14ac:dyDescent="0.25">
      <c r="A152" s="39" t="s">
        <v>135</v>
      </c>
      <c r="B152" s="102"/>
      <c r="C152" s="73"/>
      <c r="D152" s="4"/>
      <c r="E152" s="103">
        <f>-((G52+G55)-(F52+F55))</f>
        <v>-1196568</v>
      </c>
      <c r="G152" s="96"/>
    </row>
    <row r="153" spans="1:9" x14ac:dyDescent="0.25">
      <c r="A153" s="39" t="s">
        <v>136</v>
      </c>
      <c r="B153" s="102"/>
      <c r="C153" s="73"/>
      <c r="D153" s="4"/>
      <c r="E153" s="103">
        <f>G30</f>
        <v>11000</v>
      </c>
      <c r="G153" s="96"/>
    </row>
    <row r="154" spans="1:9" x14ac:dyDescent="0.25">
      <c r="A154" s="39" t="s">
        <v>137</v>
      </c>
      <c r="B154" s="102"/>
      <c r="C154" s="73"/>
      <c r="D154" s="4"/>
      <c r="E154" s="103">
        <f>-(G56-F56)</f>
        <v>0</v>
      </c>
      <c r="G154" s="96"/>
    </row>
    <row r="155" spans="1:9" x14ac:dyDescent="0.25">
      <c r="A155" s="104" t="s">
        <v>138</v>
      </c>
      <c r="B155" s="102"/>
      <c r="C155" s="73"/>
      <c r="D155" s="4"/>
      <c r="E155" s="105">
        <f>G41-F41</f>
        <v>-28600</v>
      </c>
      <c r="G155" s="96"/>
    </row>
    <row r="156" spans="1:9" x14ac:dyDescent="0.25">
      <c r="A156" s="106" t="s">
        <v>139</v>
      </c>
      <c r="B156" s="102"/>
      <c r="C156" s="73"/>
      <c r="D156" s="4"/>
      <c r="E156" s="101">
        <f>SUM(E151:E155)</f>
        <v>-1108568</v>
      </c>
      <c r="G156" s="96"/>
    </row>
    <row r="157" spans="1:9" x14ac:dyDescent="0.25">
      <c r="A157" s="64"/>
      <c r="B157" s="102"/>
      <c r="C157" s="73"/>
      <c r="D157" s="4"/>
      <c r="G157" s="96"/>
    </row>
    <row r="158" spans="1:9" x14ac:dyDescent="0.25">
      <c r="A158" s="64"/>
      <c r="B158" s="102"/>
      <c r="C158" s="73"/>
      <c r="D158" s="4"/>
      <c r="G158" s="96"/>
    </row>
    <row r="159" spans="1:9" x14ac:dyDescent="0.25">
      <c r="A159" s="64"/>
      <c r="B159" s="100"/>
      <c r="C159" s="66"/>
      <c r="D159" s="101"/>
      <c r="E159" s="96"/>
      <c r="F159" s="67"/>
      <c r="G159" s="67"/>
    </row>
    <row r="160" spans="1:9" x14ac:dyDescent="0.25">
      <c r="A160" s="217" t="s">
        <v>116</v>
      </c>
      <c r="B160" s="217"/>
      <c r="C160" s="217"/>
      <c r="D160" s="217"/>
      <c r="E160" s="217"/>
      <c r="F160" s="217"/>
      <c r="G160" s="217"/>
      <c r="H160" s="217"/>
      <c r="I160" s="81"/>
    </row>
    <row r="161" spans="1:9" x14ac:dyDescent="0.25">
      <c r="A161" s="217"/>
      <c r="B161" s="217"/>
      <c r="C161" s="217"/>
      <c r="D161" s="217"/>
      <c r="E161" s="217"/>
      <c r="F161" s="217"/>
      <c r="G161" s="217"/>
      <c r="H161" s="217"/>
      <c r="I161" s="81"/>
    </row>
    <row r="162" spans="1:9" ht="14.4" thickBot="1" x14ac:dyDescent="0.3">
      <c r="A162" s="5"/>
      <c r="B162" s="107"/>
      <c r="C162" s="19"/>
      <c r="D162" s="19"/>
      <c r="E162" s="19"/>
      <c r="F162" s="108">
        <f>G162-1</f>
        <v>2015</v>
      </c>
      <c r="G162" s="109">
        <f>G16</f>
        <v>2016</v>
      </c>
    </row>
    <row r="163" spans="1:9" x14ac:dyDescent="0.25">
      <c r="A163" s="1" t="s">
        <v>109</v>
      </c>
      <c r="F163" s="43">
        <v>0.1</v>
      </c>
      <c r="G163" s="43">
        <v>0.1</v>
      </c>
    </row>
    <row r="164" spans="1:9" x14ac:dyDescent="0.25">
      <c r="A164" s="64"/>
      <c r="B164" s="100"/>
      <c r="C164" s="66"/>
      <c r="D164" s="101"/>
      <c r="E164" s="96"/>
      <c r="F164" s="67"/>
      <c r="G164" s="67"/>
    </row>
    <row r="165" spans="1:9" x14ac:dyDescent="0.25">
      <c r="A165" s="64"/>
      <c r="B165" s="100"/>
      <c r="C165" s="66"/>
      <c r="D165" s="101"/>
      <c r="E165" s="96"/>
      <c r="F165" s="67"/>
      <c r="G165" s="67"/>
    </row>
    <row r="166" spans="1:9" x14ac:dyDescent="0.25">
      <c r="A166" s="210" t="s">
        <v>69</v>
      </c>
      <c r="F166" s="39"/>
      <c r="G166" s="39"/>
    </row>
    <row r="167" spans="1:9" x14ac:dyDescent="0.25">
      <c r="A167" s="218" t="s">
        <v>70</v>
      </c>
      <c r="B167" s="218"/>
      <c r="C167" s="218"/>
      <c r="D167" s="218"/>
      <c r="E167" s="218"/>
      <c r="F167" s="218"/>
      <c r="G167" s="218"/>
      <c r="H167" s="218"/>
      <c r="I167" s="111"/>
    </row>
    <row r="168" spans="1:9" x14ac:dyDescent="0.25">
      <c r="A168" s="9"/>
      <c r="F168" s="39"/>
      <c r="G168" s="39"/>
    </row>
    <row r="169" spans="1:9" ht="16.2" x14ac:dyDescent="0.35">
      <c r="A169" s="70">
        <f>$G$16</f>
        <v>2016</v>
      </c>
      <c r="B169" s="112" t="s">
        <v>153</v>
      </c>
      <c r="C169" s="113" t="s">
        <v>57</v>
      </c>
      <c r="D169" s="73" t="s">
        <v>71</v>
      </c>
      <c r="E169" s="1" t="s">
        <v>72</v>
      </c>
      <c r="G169" s="39"/>
    </row>
    <row r="170" spans="1:9" ht="14.4" thickBot="1" x14ac:dyDescent="0.3">
      <c r="B170" s="114" t="s">
        <v>123</v>
      </c>
      <c r="C170" s="100">
        <f>C108</f>
        <v>10464</v>
      </c>
      <c r="D170" s="73"/>
      <c r="E170" s="115">
        <f>C134</f>
        <v>2257632</v>
      </c>
      <c r="G170" s="39"/>
    </row>
    <row r="171" spans="1:9" ht="14.4" thickBot="1" x14ac:dyDescent="0.3">
      <c r="B171" s="114" t="s">
        <v>123</v>
      </c>
      <c r="C171" s="116">
        <f>C170/E170</f>
        <v>4.6349449334523963E-3</v>
      </c>
      <c r="D171" s="73"/>
      <c r="E171" s="117"/>
      <c r="G171" s="39"/>
    </row>
    <row r="172" spans="1:9" x14ac:dyDescent="0.25">
      <c r="B172" s="110"/>
      <c r="C172" s="118"/>
      <c r="D172" s="73"/>
      <c r="E172" s="117"/>
      <c r="G172" s="39"/>
    </row>
    <row r="173" spans="1:9" ht="16.2" x14ac:dyDescent="0.35">
      <c r="A173" s="70">
        <f>$F$16</f>
        <v>2015</v>
      </c>
      <c r="B173" s="112" t="s">
        <v>153</v>
      </c>
      <c r="C173" s="113" t="s">
        <v>57</v>
      </c>
      <c r="D173" s="73" t="s">
        <v>71</v>
      </c>
      <c r="E173" s="1" t="s">
        <v>72</v>
      </c>
      <c r="G173" s="39"/>
    </row>
    <row r="174" spans="1:9" ht="14.4" thickBot="1" x14ac:dyDescent="0.3">
      <c r="B174" s="114" t="s">
        <v>123</v>
      </c>
      <c r="C174" s="119">
        <f>C112</f>
        <v>125460</v>
      </c>
      <c r="D174" s="73"/>
      <c r="E174" s="115">
        <f>C138</f>
        <v>1138600</v>
      </c>
      <c r="G174" s="39"/>
    </row>
    <row r="175" spans="1:9" ht="14.4" thickBot="1" x14ac:dyDescent="0.3">
      <c r="B175" s="114" t="s">
        <v>123</v>
      </c>
      <c r="C175" s="116">
        <f>C174/E174</f>
        <v>0.1101879501141753</v>
      </c>
      <c r="D175" s="73"/>
      <c r="E175" s="117"/>
      <c r="G175" s="39"/>
    </row>
    <row r="176" spans="1:9" customFormat="1" ht="13.2" x14ac:dyDescent="0.25">
      <c r="B176" s="209"/>
    </row>
    <row r="177" spans="1:8" customFormat="1" ht="13.2" x14ac:dyDescent="0.25">
      <c r="B177" s="209"/>
    </row>
    <row r="178" spans="1:8" customFormat="1" x14ac:dyDescent="0.25">
      <c r="A178" s="210" t="s">
        <v>166</v>
      </c>
      <c r="B178" s="2"/>
      <c r="C178" s="1"/>
      <c r="D178" s="1"/>
      <c r="E178" s="1"/>
      <c r="F178" s="39"/>
      <c r="G178" s="39"/>
      <c r="H178" s="1"/>
    </row>
    <row r="179" spans="1:8" customFormat="1" x14ac:dyDescent="0.25">
      <c r="A179" s="218" t="s">
        <v>167</v>
      </c>
      <c r="B179" s="218"/>
      <c r="C179" s="218"/>
      <c r="D179" s="218"/>
      <c r="E179" s="218"/>
      <c r="F179" s="218"/>
      <c r="G179" s="218"/>
      <c r="H179" s="218"/>
    </row>
    <row r="180" spans="1:8" customFormat="1" x14ac:dyDescent="0.25">
      <c r="A180" s="9"/>
      <c r="B180" s="2"/>
      <c r="C180" s="1"/>
      <c r="D180" s="1"/>
      <c r="E180" s="1"/>
      <c r="F180" s="39"/>
      <c r="G180" s="39"/>
      <c r="H180" s="1"/>
    </row>
    <row r="181" spans="1:8" customFormat="1" ht="16.2" x14ac:dyDescent="0.35">
      <c r="A181" s="70">
        <f>$G$16</f>
        <v>2016</v>
      </c>
      <c r="B181" s="112" t="s">
        <v>168</v>
      </c>
      <c r="C181" s="113" t="s">
        <v>57</v>
      </c>
      <c r="D181" s="200" t="s">
        <v>71</v>
      </c>
      <c r="E181" s="1" t="s">
        <v>169</v>
      </c>
      <c r="F181" s="1"/>
      <c r="G181" s="39"/>
      <c r="H181" s="1"/>
    </row>
    <row r="182" spans="1:8" customFormat="1" ht="14.4" thickBot="1" x14ac:dyDescent="0.3">
      <c r="A182" s="1"/>
      <c r="B182" s="114" t="s">
        <v>123</v>
      </c>
      <c r="C182" s="100">
        <f>C108</f>
        <v>10464</v>
      </c>
      <c r="D182" s="200"/>
      <c r="E182" s="115">
        <f>$G$18</f>
        <v>5834400</v>
      </c>
      <c r="F182" s="1"/>
      <c r="G182" s="39"/>
      <c r="H182" s="1"/>
    </row>
    <row r="183" spans="1:8" customFormat="1" ht="14.4" thickBot="1" x14ac:dyDescent="0.3">
      <c r="A183" s="1"/>
      <c r="B183" s="114" t="s">
        <v>123</v>
      </c>
      <c r="C183" s="175">
        <f>C182/E182</f>
        <v>1.7935006170300288E-3</v>
      </c>
      <c r="D183" s="200"/>
      <c r="E183" s="117"/>
      <c r="F183" s="1"/>
      <c r="G183" s="39"/>
      <c r="H183" s="1"/>
    </row>
    <row r="184" spans="1:8" customFormat="1" x14ac:dyDescent="0.25">
      <c r="A184" s="1"/>
      <c r="B184" s="110"/>
      <c r="C184" s="118"/>
      <c r="D184" s="200"/>
      <c r="E184" s="117"/>
      <c r="F184" s="1"/>
      <c r="G184" s="39"/>
      <c r="H184" s="1"/>
    </row>
    <row r="185" spans="1:8" customFormat="1" ht="16.2" x14ac:dyDescent="0.35">
      <c r="A185" s="70">
        <f>$F$16</f>
        <v>2015</v>
      </c>
      <c r="B185" s="112" t="s">
        <v>168</v>
      </c>
      <c r="C185" s="113" t="s">
        <v>57</v>
      </c>
      <c r="D185" s="200" t="s">
        <v>71</v>
      </c>
      <c r="E185" s="1" t="s">
        <v>169</v>
      </c>
      <c r="F185" s="1"/>
      <c r="G185" s="39"/>
      <c r="H185" s="1"/>
    </row>
    <row r="186" spans="1:8" customFormat="1" ht="14.4" thickBot="1" x14ac:dyDescent="0.3">
      <c r="A186" s="1"/>
      <c r="B186" s="114" t="s">
        <v>123</v>
      </c>
      <c r="C186" s="119">
        <f>C112</f>
        <v>125460</v>
      </c>
      <c r="D186" s="200"/>
      <c r="E186" s="115">
        <f>$G$18</f>
        <v>5834400</v>
      </c>
      <c r="F186" s="1"/>
      <c r="G186" s="39"/>
      <c r="H186" s="1"/>
    </row>
    <row r="187" spans="1:8" customFormat="1" ht="14.4" thickBot="1" x14ac:dyDescent="0.3">
      <c r="A187" s="1"/>
      <c r="B187" s="114" t="s">
        <v>123</v>
      </c>
      <c r="C187" s="175">
        <f>C186/E186</f>
        <v>2.1503496503496502E-2</v>
      </c>
      <c r="D187" s="200"/>
      <c r="E187" s="117"/>
      <c r="F187" s="1"/>
      <c r="G187" s="39"/>
      <c r="H187" s="1"/>
    </row>
    <row r="188" spans="1:8" customFormat="1" ht="13.2" x14ac:dyDescent="0.25">
      <c r="B188" s="209"/>
    </row>
    <row r="189" spans="1:8" customFormat="1" ht="13.2" x14ac:dyDescent="0.25">
      <c r="B189" s="209"/>
    </row>
    <row r="190" spans="1:8" customFormat="1" x14ac:dyDescent="0.25">
      <c r="A190" s="210" t="s">
        <v>170</v>
      </c>
      <c r="B190" s="2"/>
      <c r="C190" s="1"/>
      <c r="D190" s="1"/>
      <c r="E190" s="1"/>
      <c r="F190" s="39"/>
      <c r="G190" s="39"/>
      <c r="H190" s="1"/>
    </row>
    <row r="191" spans="1:8" customFormat="1" x14ac:dyDescent="0.25">
      <c r="A191" s="218" t="s">
        <v>171</v>
      </c>
      <c r="B191" s="218"/>
      <c r="C191" s="218"/>
      <c r="D191" s="218"/>
      <c r="E191" s="218"/>
      <c r="F191" s="218"/>
      <c r="G191" s="218"/>
      <c r="H191" s="218"/>
    </row>
    <row r="192" spans="1:8" customFormat="1" x14ac:dyDescent="0.25">
      <c r="A192" s="9"/>
      <c r="B192" s="2"/>
      <c r="C192" s="1"/>
      <c r="D192" s="1"/>
      <c r="E192" s="1"/>
      <c r="F192" s="39"/>
      <c r="G192" s="39"/>
      <c r="H192" s="1"/>
    </row>
    <row r="193" spans="1:9" customFormat="1" ht="16.2" x14ac:dyDescent="0.35">
      <c r="A193" s="70">
        <f>$G$16</f>
        <v>2016</v>
      </c>
      <c r="B193" s="112" t="s">
        <v>172</v>
      </c>
      <c r="C193" s="113" t="s">
        <v>173</v>
      </c>
      <c r="D193" s="200" t="s">
        <v>71</v>
      </c>
      <c r="E193" s="1" t="s">
        <v>169</v>
      </c>
      <c r="F193" s="1"/>
      <c r="G193" s="39"/>
      <c r="H193" s="1"/>
    </row>
    <row r="194" spans="1:9" customFormat="1" ht="14.4" thickBot="1" x14ac:dyDescent="0.3">
      <c r="A194" s="1"/>
      <c r="B194" s="114" t="s">
        <v>123</v>
      </c>
      <c r="C194" s="100">
        <f>C134</f>
        <v>2257632</v>
      </c>
      <c r="D194" s="200"/>
      <c r="E194" s="115">
        <f>$G$18</f>
        <v>5834400</v>
      </c>
      <c r="F194" s="1"/>
      <c r="G194" s="39"/>
      <c r="H194" s="1"/>
    </row>
    <row r="195" spans="1:9" customFormat="1" ht="14.4" thickBot="1" x14ac:dyDescent="0.3">
      <c r="A195" s="1"/>
      <c r="B195" s="114" t="s">
        <v>123</v>
      </c>
      <c r="C195" s="116">
        <f>C194/E194</f>
        <v>0.38695187165775402</v>
      </c>
      <c r="D195" s="200"/>
      <c r="E195" s="117"/>
      <c r="F195" s="1"/>
      <c r="G195" s="39"/>
      <c r="H195" s="1"/>
    </row>
    <row r="196" spans="1:9" customFormat="1" x14ac:dyDescent="0.25">
      <c r="A196" s="1"/>
      <c r="B196" s="110"/>
      <c r="C196" s="118"/>
      <c r="D196" s="200"/>
      <c r="E196" s="117"/>
      <c r="F196" s="1"/>
      <c r="G196" s="39"/>
      <c r="H196" s="1"/>
    </row>
    <row r="197" spans="1:9" customFormat="1" ht="16.2" x14ac:dyDescent="0.35">
      <c r="A197" s="70">
        <f>$F$16</f>
        <v>2015</v>
      </c>
      <c r="B197" s="112" t="s">
        <v>172</v>
      </c>
      <c r="C197" s="113" t="s">
        <v>173</v>
      </c>
      <c r="D197" s="200" t="s">
        <v>71</v>
      </c>
      <c r="E197" s="1" t="s">
        <v>169</v>
      </c>
      <c r="F197" s="1"/>
      <c r="G197" s="39"/>
      <c r="H197" s="1"/>
    </row>
    <row r="198" spans="1:9" customFormat="1" ht="14.4" thickBot="1" x14ac:dyDescent="0.3">
      <c r="A198" s="1"/>
      <c r="B198" s="114" t="s">
        <v>123</v>
      </c>
      <c r="C198" s="119">
        <f>C138</f>
        <v>1138600</v>
      </c>
      <c r="D198" s="200"/>
      <c r="E198" s="115">
        <f>$G$18</f>
        <v>5834400</v>
      </c>
      <c r="F198" s="1"/>
      <c r="G198" s="39"/>
      <c r="H198" s="1"/>
    </row>
    <row r="199" spans="1:9" customFormat="1" ht="14.4" thickBot="1" x14ac:dyDescent="0.3">
      <c r="A199" s="1"/>
      <c r="B199" s="114" t="s">
        <v>123</v>
      </c>
      <c r="C199" s="116">
        <f>C198/E198</f>
        <v>0.19515288632935693</v>
      </c>
      <c r="D199" s="200"/>
      <c r="E199" s="117"/>
      <c r="F199" s="1"/>
      <c r="G199" s="39"/>
      <c r="H199" s="1"/>
    </row>
    <row r="200" spans="1:9" customFormat="1" ht="13.2" x14ac:dyDescent="0.25">
      <c r="B200" s="209"/>
    </row>
    <row r="201" spans="1:9" customFormat="1" x14ac:dyDescent="0.25">
      <c r="A201" s="218" t="s">
        <v>174</v>
      </c>
      <c r="B201" s="218"/>
      <c r="C201" s="218"/>
      <c r="D201" s="218"/>
      <c r="E201" s="218"/>
      <c r="F201" s="218"/>
      <c r="G201" s="218"/>
      <c r="H201" s="218"/>
    </row>
    <row r="202" spans="1:9" customFormat="1" ht="13.2" x14ac:dyDescent="0.25">
      <c r="B202" s="209"/>
    </row>
    <row r="203" spans="1:9" x14ac:dyDescent="0.25">
      <c r="A203" s="212" t="s">
        <v>118</v>
      </c>
      <c r="B203" s="212"/>
      <c r="C203" s="212"/>
      <c r="D203" s="212"/>
      <c r="E203" s="212"/>
      <c r="F203" s="212"/>
      <c r="G203" s="212"/>
      <c r="H203" s="212"/>
      <c r="I203" s="212"/>
    </row>
    <row r="204" spans="1:9" x14ac:dyDescent="0.25">
      <c r="A204" s="120"/>
      <c r="B204" s="120"/>
      <c r="C204" s="120"/>
      <c r="D204" s="120"/>
      <c r="E204" s="120"/>
      <c r="F204" s="120"/>
      <c r="G204" s="120"/>
      <c r="H204" s="120"/>
      <c r="I204" s="120"/>
    </row>
    <row r="205" spans="1:9" x14ac:dyDescent="0.25">
      <c r="A205" s="64"/>
      <c r="B205" s="100"/>
      <c r="C205" s="66"/>
      <c r="D205" s="101"/>
      <c r="E205" s="96"/>
      <c r="F205" s="67"/>
      <c r="G205" s="67"/>
    </row>
    <row r="206" spans="1:9" x14ac:dyDescent="0.25">
      <c r="A206" s="99" t="s">
        <v>63</v>
      </c>
      <c r="B206" s="94"/>
      <c r="C206" s="90"/>
      <c r="D206" s="90"/>
      <c r="E206" s="90"/>
      <c r="F206" s="90"/>
      <c r="G206" s="67"/>
    </row>
    <row r="207" spans="1:9" x14ac:dyDescent="0.25">
      <c r="A207" s="218" t="s">
        <v>117</v>
      </c>
      <c r="B207" s="218"/>
      <c r="C207" s="218"/>
      <c r="D207" s="218"/>
      <c r="E207" s="218"/>
      <c r="F207" s="218"/>
      <c r="G207" s="218"/>
      <c r="H207" s="218"/>
      <c r="I207" s="11"/>
    </row>
    <row r="208" spans="1:9" x14ac:dyDescent="0.25">
      <c r="A208" s="218"/>
      <c r="B208" s="218"/>
      <c r="C208" s="218"/>
      <c r="D208" s="218"/>
      <c r="E208" s="218"/>
      <c r="F208" s="218"/>
      <c r="G208" s="218"/>
      <c r="H208" s="218"/>
      <c r="I208" s="11"/>
    </row>
    <row r="209" spans="1:9" x14ac:dyDescent="0.25">
      <c r="A209" s="9"/>
      <c r="B209" s="69"/>
      <c r="C209" s="69"/>
      <c r="D209" s="69"/>
      <c r="E209" s="69"/>
      <c r="F209" s="69"/>
      <c r="G209" s="69"/>
    </row>
    <row r="210" spans="1:9" x14ac:dyDescent="0.25">
      <c r="A210" s="70">
        <f>$G$16</f>
        <v>2016</v>
      </c>
      <c r="B210" s="121" t="s">
        <v>154</v>
      </c>
      <c r="C210" s="122" t="s">
        <v>57</v>
      </c>
      <c r="D210" s="122" t="s">
        <v>45</v>
      </c>
      <c r="E210" s="123" t="s">
        <v>67</v>
      </c>
      <c r="F210" s="122"/>
      <c r="G210" s="123" t="s">
        <v>110</v>
      </c>
    </row>
    <row r="211" spans="1:9" x14ac:dyDescent="0.25">
      <c r="B211" s="90" t="s">
        <v>66</v>
      </c>
      <c r="C211" s="115">
        <f>C108</f>
        <v>10464</v>
      </c>
      <c r="D211" s="90" t="s">
        <v>45</v>
      </c>
      <c r="E211" s="115">
        <f>C134</f>
        <v>2257632</v>
      </c>
      <c r="F211" s="90" t="s">
        <v>54</v>
      </c>
      <c r="G211" s="124">
        <f>G163</f>
        <v>0.1</v>
      </c>
    </row>
    <row r="212" spans="1:9" ht="14.4" thickBot="1" x14ac:dyDescent="0.3">
      <c r="B212" s="90" t="s">
        <v>66</v>
      </c>
      <c r="C212" s="115">
        <f>C211</f>
        <v>10464</v>
      </c>
      <c r="D212" s="90" t="s">
        <v>45</v>
      </c>
      <c r="E212" s="90"/>
      <c r="F212" s="125">
        <f>E211*G211</f>
        <v>225763.20000000001</v>
      </c>
      <c r="G212" s="90"/>
    </row>
    <row r="213" spans="1:9" ht="14.4" thickBot="1" x14ac:dyDescent="0.3">
      <c r="B213" s="90" t="s">
        <v>66</v>
      </c>
      <c r="C213" s="76">
        <f>C212-F212</f>
        <v>-215299.20000000001</v>
      </c>
      <c r="D213" s="67"/>
      <c r="E213" s="67"/>
      <c r="F213" s="67"/>
      <c r="G213" s="67"/>
    </row>
    <row r="214" spans="1:9" x14ac:dyDescent="0.25">
      <c r="B214" s="1"/>
      <c r="C214" s="126"/>
      <c r="G214" s="39"/>
    </row>
    <row r="215" spans="1:9" x14ac:dyDescent="0.25">
      <c r="A215" s="70">
        <f>$F$16</f>
        <v>2015</v>
      </c>
      <c r="B215" s="121" t="s">
        <v>155</v>
      </c>
      <c r="C215" s="127" t="s">
        <v>57</v>
      </c>
      <c r="D215" s="122" t="s">
        <v>45</v>
      </c>
      <c r="E215" s="123" t="s">
        <v>67</v>
      </c>
      <c r="F215" s="122"/>
      <c r="G215" s="123" t="s">
        <v>110</v>
      </c>
    </row>
    <row r="216" spans="1:9" x14ac:dyDescent="0.25">
      <c r="B216" s="67" t="s">
        <v>64</v>
      </c>
      <c r="C216" s="115">
        <f>C112</f>
        <v>125460</v>
      </c>
      <c r="D216" s="90" t="s">
        <v>45</v>
      </c>
      <c r="E216" s="115">
        <f>C138</f>
        <v>1138600</v>
      </c>
      <c r="F216" s="90" t="s">
        <v>54</v>
      </c>
      <c r="G216" s="124">
        <f>F163</f>
        <v>0.1</v>
      </c>
    </row>
    <row r="217" spans="1:9" ht="14.4" thickBot="1" x14ac:dyDescent="0.3">
      <c r="B217" s="67" t="s">
        <v>64</v>
      </c>
      <c r="C217" s="115">
        <f>C216</f>
        <v>125460</v>
      </c>
      <c r="D217" s="90" t="s">
        <v>45</v>
      </c>
      <c r="E217" s="90"/>
      <c r="F217" s="125">
        <f>E216*G216</f>
        <v>113860</v>
      </c>
      <c r="G217" s="90"/>
    </row>
    <row r="218" spans="1:9" ht="14.4" thickBot="1" x14ac:dyDescent="0.3">
      <c r="B218" s="67" t="s">
        <v>64</v>
      </c>
      <c r="C218" s="76">
        <f>C217-F217</f>
        <v>11600</v>
      </c>
      <c r="D218" s="67"/>
      <c r="E218" s="67"/>
      <c r="F218" s="67"/>
      <c r="G218" s="67"/>
    </row>
    <row r="219" spans="1:9" x14ac:dyDescent="0.25">
      <c r="B219" s="1"/>
    </row>
    <row r="220" spans="1:9" x14ac:dyDescent="0.25">
      <c r="A220" s="212" t="s">
        <v>119</v>
      </c>
      <c r="B220" s="212"/>
      <c r="C220" s="212"/>
      <c r="D220" s="212"/>
      <c r="E220" s="212"/>
      <c r="F220" s="212"/>
      <c r="G220" s="212"/>
      <c r="H220" s="212"/>
      <c r="I220" s="212"/>
    </row>
    <row r="221" spans="1:9" x14ac:dyDescent="0.25">
      <c r="B221" s="1"/>
    </row>
    <row r="222" spans="1:9" x14ac:dyDescent="0.25">
      <c r="A222" s="1" t="s">
        <v>28</v>
      </c>
      <c r="F222" s="128">
        <v>8.5</v>
      </c>
      <c r="G222" s="128">
        <v>6</v>
      </c>
    </row>
    <row r="223" spans="1:9" x14ac:dyDescent="0.25">
      <c r="A223" s="1" t="s">
        <v>29</v>
      </c>
      <c r="F223" s="129">
        <v>100000</v>
      </c>
      <c r="G223" s="129">
        <v>100000</v>
      </c>
    </row>
    <row r="224" spans="1:9" x14ac:dyDescent="0.25">
      <c r="A224" s="1" t="s">
        <v>3</v>
      </c>
      <c r="F224" s="130">
        <f>G27/G223</f>
        <v>-0.95135999999999998</v>
      </c>
      <c r="G224" s="131">
        <f>F27/F223</f>
        <v>0.87960000000000005</v>
      </c>
    </row>
    <row r="225" spans="1:9" x14ac:dyDescent="0.25">
      <c r="A225" s="1" t="s">
        <v>4</v>
      </c>
      <c r="F225" s="131">
        <v>0.11</v>
      </c>
      <c r="G225" s="131">
        <v>0.22</v>
      </c>
    </row>
    <row r="226" spans="1:9" x14ac:dyDescent="0.25">
      <c r="F226" s="131"/>
      <c r="G226" s="131"/>
    </row>
    <row r="227" spans="1:9" x14ac:dyDescent="0.25">
      <c r="A227" s="99" t="s">
        <v>61</v>
      </c>
      <c r="B227" s="67"/>
      <c r="C227" s="67"/>
      <c r="D227" s="67"/>
      <c r="E227" s="67"/>
      <c r="F227" s="67"/>
      <c r="G227" s="67"/>
    </row>
    <row r="228" spans="1:9" x14ac:dyDescent="0.25">
      <c r="A228" s="99"/>
      <c r="B228" s="67"/>
      <c r="C228" s="67"/>
      <c r="D228" s="67"/>
      <c r="E228" s="67"/>
      <c r="F228" s="67"/>
      <c r="G228" s="67"/>
    </row>
    <row r="229" spans="1:9" x14ac:dyDescent="0.25">
      <c r="A229" s="227" t="s">
        <v>108</v>
      </c>
      <c r="B229" s="227"/>
      <c r="C229" s="227"/>
      <c r="D229" s="227"/>
      <c r="E229" s="227"/>
      <c r="F229" s="227"/>
      <c r="G229" s="227"/>
      <c r="H229" s="227"/>
      <c r="I229" s="11"/>
    </row>
    <row r="230" spans="1:9" x14ac:dyDescent="0.25">
      <c r="A230" s="227"/>
      <c r="B230" s="227"/>
      <c r="C230" s="227"/>
      <c r="D230" s="227"/>
      <c r="E230" s="227"/>
      <c r="F230" s="227"/>
      <c r="G230" s="227"/>
      <c r="H230" s="227"/>
      <c r="I230" s="11"/>
    </row>
    <row r="231" spans="1:9" x14ac:dyDescent="0.25">
      <c r="A231" s="132"/>
      <c r="B231" s="132"/>
      <c r="C231" s="132"/>
      <c r="D231" s="132"/>
      <c r="E231" s="132"/>
      <c r="F231" s="132"/>
      <c r="G231" s="132"/>
      <c r="H231" s="132"/>
      <c r="I231" s="120"/>
    </row>
    <row r="232" spans="1:9" x14ac:dyDescent="0.25">
      <c r="A232" s="70">
        <f>$G$16</f>
        <v>2016</v>
      </c>
      <c r="B232" s="121" t="s">
        <v>156</v>
      </c>
      <c r="C232" s="122" t="s">
        <v>60</v>
      </c>
      <c r="D232" s="122" t="s">
        <v>54</v>
      </c>
      <c r="E232" s="122" t="s">
        <v>62</v>
      </c>
      <c r="F232" s="122" t="s">
        <v>45</v>
      </c>
      <c r="G232" s="123" t="s">
        <v>17</v>
      </c>
      <c r="H232" s="9"/>
    </row>
    <row r="233" spans="1:9" x14ac:dyDescent="0.25">
      <c r="B233" s="67" t="s">
        <v>65</v>
      </c>
      <c r="C233" s="133">
        <f>G222</f>
        <v>6</v>
      </c>
      <c r="D233" s="90" t="s">
        <v>54</v>
      </c>
      <c r="E233" s="134">
        <f>G223</f>
        <v>100000</v>
      </c>
      <c r="F233" s="90" t="s">
        <v>45</v>
      </c>
      <c r="G233" s="115">
        <f>G58</f>
        <v>557632</v>
      </c>
    </row>
    <row r="234" spans="1:9" ht="14.4" thickBot="1" x14ac:dyDescent="0.3">
      <c r="B234" s="67" t="s">
        <v>65</v>
      </c>
      <c r="C234" s="94"/>
      <c r="D234" s="94">
        <f>(C233*E233)</f>
        <v>600000</v>
      </c>
      <c r="E234" s="135"/>
      <c r="F234" s="90" t="s">
        <v>45</v>
      </c>
      <c r="G234" s="115">
        <f>G233</f>
        <v>557632</v>
      </c>
    </row>
    <row r="235" spans="1:9" ht="14.4" thickBot="1" x14ac:dyDescent="0.3">
      <c r="B235" s="67" t="s">
        <v>65</v>
      </c>
      <c r="C235" s="76">
        <f>D234-G234</f>
        <v>42368</v>
      </c>
      <c r="D235" s="90"/>
      <c r="E235" s="90"/>
      <c r="F235" s="90"/>
      <c r="G235" s="90"/>
    </row>
    <row r="236" spans="1:9" x14ac:dyDescent="0.25">
      <c r="A236" s="70">
        <f>$F$16</f>
        <v>2015</v>
      </c>
      <c r="B236" s="1"/>
      <c r="C236" s="94"/>
      <c r="D236" s="122"/>
      <c r="E236" s="122"/>
      <c r="F236" s="122"/>
      <c r="G236" s="122"/>
    </row>
    <row r="237" spans="1:9" x14ac:dyDescent="0.25">
      <c r="B237" s="121" t="s">
        <v>156</v>
      </c>
      <c r="C237" s="122" t="s">
        <v>60</v>
      </c>
      <c r="D237" s="122" t="s">
        <v>54</v>
      </c>
      <c r="E237" s="122" t="s">
        <v>62</v>
      </c>
      <c r="F237" s="122" t="s">
        <v>45</v>
      </c>
      <c r="G237" s="123" t="s">
        <v>17</v>
      </c>
    </row>
    <row r="238" spans="1:9" x14ac:dyDescent="0.25">
      <c r="B238" s="67" t="s">
        <v>65</v>
      </c>
      <c r="C238" s="133">
        <f>F222</f>
        <v>8.5</v>
      </c>
      <c r="D238" s="90" t="s">
        <v>54</v>
      </c>
      <c r="E238" s="134">
        <f>F223</f>
        <v>100000</v>
      </c>
      <c r="F238" s="90" t="s">
        <v>45</v>
      </c>
      <c r="G238" s="115">
        <f>F58</f>
        <v>663768</v>
      </c>
    </row>
    <row r="239" spans="1:9" ht="14.4" thickBot="1" x14ac:dyDescent="0.3">
      <c r="B239" s="67" t="s">
        <v>65</v>
      </c>
      <c r="C239" s="94"/>
      <c r="D239" s="94">
        <f>(C238*E238)</f>
        <v>850000</v>
      </c>
      <c r="E239" s="135"/>
      <c r="F239" s="90" t="s">
        <v>45</v>
      </c>
      <c r="G239" s="115">
        <f>G238</f>
        <v>663768</v>
      </c>
    </row>
    <row r="240" spans="1:9" ht="14.4" thickBot="1" x14ac:dyDescent="0.3">
      <c r="B240" s="67" t="s">
        <v>65</v>
      </c>
      <c r="C240" s="76">
        <f>D239-G239</f>
        <v>186232</v>
      </c>
      <c r="D240" s="90"/>
      <c r="E240" s="90"/>
      <c r="F240" s="90"/>
      <c r="G240" s="90"/>
    </row>
    <row r="241" spans="1:9" x14ac:dyDescent="0.25">
      <c r="B241" s="67"/>
      <c r="C241" s="102"/>
      <c r="D241" s="90"/>
      <c r="E241" s="90"/>
      <c r="F241" s="90"/>
      <c r="G241" s="90"/>
    </row>
    <row r="242" spans="1:9" x14ac:dyDescent="0.25">
      <c r="A242" s="136"/>
      <c r="B242" s="99"/>
      <c r="C242" s="99"/>
      <c r="D242" s="99"/>
      <c r="E242" s="99"/>
      <c r="F242" s="99"/>
      <c r="G242" s="99"/>
      <c r="H242" s="99"/>
      <c r="I242" s="99"/>
    </row>
    <row r="243" spans="1:9" x14ac:dyDescent="0.25">
      <c r="A243" s="228" t="s">
        <v>120</v>
      </c>
      <c r="B243" s="228"/>
      <c r="C243" s="228"/>
      <c r="D243" s="228"/>
      <c r="E243" s="228"/>
      <c r="F243" s="228"/>
      <c r="G243" s="228"/>
      <c r="H243" s="228"/>
      <c r="I243" s="137"/>
    </row>
    <row r="244" spans="1:9" x14ac:dyDescent="0.25">
      <c r="A244" s="228"/>
      <c r="B244" s="228"/>
      <c r="C244" s="228"/>
      <c r="D244" s="228"/>
      <c r="E244" s="228"/>
      <c r="F244" s="228"/>
      <c r="G244" s="228"/>
      <c r="H244" s="228"/>
      <c r="I244" s="137"/>
    </row>
    <row r="245" spans="1:9" x14ac:dyDescent="0.25">
      <c r="A245" s="99"/>
      <c r="B245" s="99"/>
      <c r="C245" s="99"/>
      <c r="D245" s="99"/>
      <c r="E245" s="99"/>
      <c r="F245" s="99"/>
      <c r="G245" s="99"/>
      <c r="H245" s="99"/>
      <c r="I245" s="99"/>
    </row>
    <row r="246" spans="1:9" x14ac:dyDescent="0.25">
      <c r="A246" s="99"/>
      <c r="B246" s="138" t="s">
        <v>111</v>
      </c>
      <c r="D246" s="139">
        <v>100000</v>
      </c>
      <c r="E246" s="99"/>
      <c r="F246" s="99"/>
      <c r="G246" s="99"/>
      <c r="H246" s="99"/>
      <c r="I246" s="99"/>
    </row>
    <row r="247" spans="1:9" x14ac:dyDescent="0.25">
      <c r="A247" s="99"/>
      <c r="B247" s="138" t="s">
        <v>112</v>
      </c>
      <c r="D247" s="139">
        <v>5000</v>
      </c>
      <c r="E247" s="99"/>
      <c r="F247" s="99"/>
      <c r="G247" s="99"/>
      <c r="H247" s="99"/>
      <c r="I247" s="99"/>
    </row>
    <row r="248" spans="1:9" x14ac:dyDescent="0.25">
      <c r="A248" s="136"/>
      <c r="B248" s="138" t="s">
        <v>114</v>
      </c>
      <c r="D248" s="139">
        <v>10000</v>
      </c>
      <c r="E248" s="99"/>
      <c r="F248" s="99"/>
      <c r="G248" s="99"/>
      <c r="H248" s="99"/>
      <c r="I248" s="99"/>
    </row>
    <row r="249" spans="1:9" ht="14.4" thickBot="1" x14ac:dyDescent="0.3">
      <c r="A249" s="136"/>
      <c r="B249" s="138" t="s">
        <v>113</v>
      </c>
      <c r="D249" s="140">
        <f>D248-(0.7*D248)</f>
        <v>3000</v>
      </c>
      <c r="E249" s="141"/>
      <c r="F249" s="11"/>
      <c r="G249" s="11"/>
      <c r="H249" s="11"/>
      <c r="I249" s="99"/>
    </row>
    <row r="250" spans="1:9" ht="14.4" thickBot="1" x14ac:dyDescent="0.3">
      <c r="A250" s="99"/>
      <c r="B250" s="136" t="s">
        <v>31</v>
      </c>
      <c r="D250" s="142">
        <f>D246+D247+D249</f>
        <v>108000</v>
      </c>
      <c r="E250" s="11"/>
      <c r="F250" s="11"/>
      <c r="G250" s="11"/>
      <c r="H250" s="11"/>
      <c r="I250" s="99"/>
    </row>
    <row r="251" spans="1:9" ht="14.4" thickTop="1" x14ac:dyDescent="0.25">
      <c r="A251" s="99"/>
      <c r="B251" s="99"/>
      <c r="C251" s="99"/>
      <c r="D251" s="99"/>
      <c r="E251" s="11"/>
      <c r="F251" s="11"/>
      <c r="G251" s="11"/>
      <c r="H251" s="11"/>
      <c r="I251" s="99"/>
    </row>
    <row r="252" spans="1:9" x14ac:dyDescent="0.25">
      <c r="A252" s="122"/>
      <c r="B252" s="143" t="s">
        <v>165</v>
      </c>
      <c r="C252" s="123"/>
      <c r="D252" s="122"/>
      <c r="E252" s="11"/>
      <c r="F252" s="11"/>
      <c r="G252" s="11"/>
      <c r="H252" s="11"/>
      <c r="I252" s="99"/>
    </row>
    <row r="253" spans="1:9" ht="14.4" thickBot="1" x14ac:dyDescent="0.3">
      <c r="A253" s="99"/>
      <c r="B253" s="99"/>
      <c r="C253" s="99"/>
      <c r="D253" s="99"/>
      <c r="E253" s="99"/>
      <c r="F253" s="99"/>
      <c r="G253" s="99"/>
      <c r="H253" s="99"/>
      <c r="I253" s="99"/>
    </row>
    <row r="254" spans="1:9" ht="14.25" customHeight="1" x14ac:dyDescent="0.25">
      <c r="A254" s="236" t="s">
        <v>157</v>
      </c>
      <c r="B254" s="237"/>
      <c r="C254" s="233" t="s">
        <v>158</v>
      </c>
      <c r="D254" s="230" t="s">
        <v>159</v>
      </c>
      <c r="E254" s="144"/>
      <c r="F254" s="141"/>
      <c r="G254" s="11"/>
      <c r="H254" s="11"/>
      <c r="I254" s="11"/>
    </row>
    <row r="255" spans="1:9" x14ac:dyDescent="0.25">
      <c r="A255" s="238"/>
      <c r="B255" s="239"/>
      <c r="C255" s="234"/>
      <c r="D255" s="231"/>
      <c r="E255" s="144"/>
      <c r="F255" s="11"/>
      <c r="G255" s="11"/>
      <c r="H255" s="11"/>
      <c r="I255" s="11"/>
    </row>
    <row r="256" spans="1:9" x14ac:dyDescent="0.25">
      <c r="A256" s="238"/>
      <c r="B256" s="239"/>
      <c r="C256" s="234"/>
      <c r="D256" s="231"/>
      <c r="E256" s="144"/>
      <c r="F256" s="11"/>
      <c r="G256" s="11"/>
      <c r="H256" s="11"/>
      <c r="I256" s="11"/>
    </row>
    <row r="257" spans="1:9" x14ac:dyDescent="0.25">
      <c r="A257" s="238"/>
      <c r="B257" s="239"/>
      <c r="C257" s="234"/>
      <c r="D257" s="231"/>
      <c r="E257" s="144"/>
      <c r="F257" s="11"/>
      <c r="G257" s="11"/>
      <c r="H257" s="11"/>
      <c r="I257" s="11"/>
    </row>
    <row r="258" spans="1:9" x14ac:dyDescent="0.25">
      <c r="A258" s="240"/>
      <c r="B258" s="241"/>
      <c r="C258" s="235"/>
      <c r="D258" s="232"/>
      <c r="E258" s="144"/>
      <c r="F258" s="11"/>
      <c r="G258" s="11"/>
      <c r="H258" s="11"/>
      <c r="I258" s="11"/>
    </row>
    <row r="259" spans="1:9" x14ac:dyDescent="0.25">
      <c r="A259" s="145" t="s">
        <v>32</v>
      </c>
      <c r="B259" s="146" t="s">
        <v>33</v>
      </c>
      <c r="C259" s="146" t="s">
        <v>34</v>
      </c>
      <c r="D259" s="147" t="s">
        <v>35</v>
      </c>
      <c r="E259" s="144"/>
      <c r="F259" s="11"/>
      <c r="G259" s="11"/>
      <c r="H259" s="11"/>
      <c r="I259" s="11"/>
    </row>
    <row r="260" spans="1:9" x14ac:dyDescent="0.25">
      <c r="A260" s="201">
        <v>0</v>
      </c>
      <c r="B260" s="202">
        <v>50000</v>
      </c>
      <c r="C260" s="203">
        <v>0</v>
      </c>
      <c r="D260" s="204">
        <v>0.15</v>
      </c>
      <c r="E260" s="144"/>
      <c r="F260" s="11"/>
      <c r="G260" s="11"/>
      <c r="H260" s="11"/>
      <c r="I260" s="11"/>
    </row>
    <row r="261" spans="1:9" x14ac:dyDescent="0.25">
      <c r="A261" s="201">
        <v>50000</v>
      </c>
      <c r="B261" s="202">
        <v>75000</v>
      </c>
      <c r="C261" s="203">
        <v>7500</v>
      </c>
      <c r="D261" s="204">
        <v>0.25</v>
      </c>
      <c r="E261" s="148"/>
      <c r="F261" s="11"/>
      <c r="G261" s="11"/>
      <c r="H261" s="11"/>
      <c r="I261" s="11"/>
    </row>
    <row r="262" spans="1:9" x14ac:dyDescent="0.25">
      <c r="A262" s="201">
        <v>75000</v>
      </c>
      <c r="B262" s="202">
        <v>100000</v>
      </c>
      <c r="C262" s="203">
        <v>13750</v>
      </c>
      <c r="D262" s="204">
        <v>0.34</v>
      </c>
      <c r="E262" s="148"/>
      <c r="F262" s="11"/>
      <c r="G262" s="11"/>
      <c r="H262" s="11"/>
      <c r="I262" s="11"/>
    </row>
    <row r="263" spans="1:9" x14ac:dyDescent="0.25">
      <c r="A263" s="201">
        <v>100000</v>
      </c>
      <c r="B263" s="202">
        <v>335000</v>
      </c>
      <c r="C263" s="203">
        <v>22250</v>
      </c>
      <c r="D263" s="204">
        <v>0.39</v>
      </c>
      <c r="E263" s="148"/>
      <c r="F263" s="99"/>
      <c r="G263" s="149"/>
      <c r="H263" s="99"/>
      <c r="I263" s="99"/>
    </row>
    <row r="264" spans="1:9" x14ac:dyDescent="0.25">
      <c r="A264" s="201">
        <v>335000</v>
      </c>
      <c r="B264" s="202">
        <v>10000000</v>
      </c>
      <c r="C264" s="203">
        <v>113900</v>
      </c>
      <c r="D264" s="204">
        <v>0.34</v>
      </c>
      <c r="E264" s="148"/>
      <c r="F264" s="99"/>
      <c r="G264" s="99"/>
      <c r="H264" s="99"/>
      <c r="I264" s="99"/>
    </row>
    <row r="265" spans="1:9" x14ac:dyDescent="0.25">
      <c r="A265" s="201">
        <v>10000000</v>
      </c>
      <c r="B265" s="202">
        <v>15000000</v>
      </c>
      <c r="C265" s="203">
        <v>3400000</v>
      </c>
      <c r="D265" s="204">
        <v>0.35</v>
      </c>
      <c r="E265" s="148"/>
      <c r="F265" s="99"/>
      <c r="H265" s="99"/>
      <c r="I265" s="99"/>
    </row>
    <row r="266" spans="1:9" x14ac:dyDescent="0.25">
      <c r="A266" s="201">
        <v>15000000</v>
      </c>
      <c r="B266" s="202">
        <v>18333333</v>
      </c>
      <c r="C266" s="203">
        <v>5150000</v>
      </c>
      <c r="D266" s="204">
        <v>0.38</v>
      </c>
      <c r="E266" s="148"/>
      <c r="F266" s="141"/>
      <c r="H266" s="11"/>
      <c r="I266" s="99"/>
    </row>
    <row r="267" spans="1:9" ht="14.4" thickBot="1" x14ac:dyDescent="0.3">
      <c r="A267" s="205">
        <v>18333333</v>
      </c>
      <c r="B267" s="206" t="s">
        <v>30</v>
      </c>
      <c r="C267" s="207">
        <v>6416667</v>
      </c>
      <c r="D267" s="208">
        <v>0.35</v>
      </c>
      <c r="E267" s="148"/>
      <c r="F267" s="11"/>
      <c r="H267" s="11"/>
      <c r="I267" s="99"/>
    </row>
    <row r="268" spans="1:9" x14ac:dyDescent="0.25">
      <c r="A268" s="150"/>
      <c r="B268" s="150"/>
      <c r="C268" s="150"/>
      <c r="D268" s="148"/>
      <c r="E268" s="148"/>
      <c r="F268" s="11"/>
      <c r="G268" s="99"/>
      <c r="H268" s="11"/>
      <c r="I268" s="99"/>
    </row>
    <row r="269" spans="1:9" x14ac:dyDescent="0.25">
      <c r="A269" s="150"/>
      <c r="B269" s="150"/>
      <c r="C269" s="150"/>
      <c r="D269" s="148"/>
      <c r="E269" s="148"/>
      <c r="F269" s="11"/>
      <c r="G269" s="99"/>
      <c r="H269" s="11"/>
      <c r="I269" s="99"/>
    </row>
    <row r="270" spans="1:9" x14ac:dyDescent="0.25">
      <c r="A270" s="99" t="s">
        <v>127</v>
      </c>
      <c r="B270" s="150"/>
      <c r="C270" s="99"/>
      <c r="D270" s="99"/>
      <c r="E270" s="149">
        <f>VLOOKUP(D250,$A$260:$D$267,3)</f>
        <v>22250</v>
      </c>
      <c r="F270" s="11"/>
      <c r="G270" s="11"/>
      <c r="H270" s="11"/>
      <c r="I270" s="99"/>
    </row>
    <row r="271" spans="1:9" x14ac:dyDescent="0.25">
      <c r="A271" s="99" t="s">
        <v>128</v>
      </c>
      <c r="B271" s="150"/>
      <c r="C271" s="150"/>
      <c r="D271" s="143"/>
      <c r="E271" s="198">
        <f>VLOOKUP(D250,$A$260:$D$267,4)</f>
        <v>0.39</v>
      </c>
      <c r="F271" s="99"/>
      <c r="G271" s="99"/>
      <c r="H271" s="99"/>
      <c r="I271" s="99"/>
    </row>
    <row r="272" spans="1:9" x14ac:dyDescent="0.25">
      <c r="A272" s="99" t="s">
        <v>129</v>
      </c>
      <c r="B272" s="150"/>
      <c r="C272" s="150"/>
      <c r="D272" s="151"/>
      <c r="E272" s="152">
        <f>D250-VLOOKUP(D250,$A$260:$D$267,1)</f>
        <v>8000</v>
      </c>
      <c r="G272" s="99"/>
      <c r="H272" s="120"/>
      <c r="I272" s="120"/>
    </row>
    <row r="273" spans="1:9" x14ac:dyDescent="0.25">
      <c r="A273" s="153" t="s">
        <v>130</v>
      </c>
      <c r="B273" s="150"/>
      <c r="C273" s="150"/>
      <c r="D273" s="99"/>
      <c r="E273" s="149">
        <f>E271*E272</f>
        <v>3120</v>
      </c>
      <c r="F273" s="141"/>
      <c r="G273" s="11"/>
      <c r="H273" s="11"/>
      <c r="I273" s="11"/>
    </row>
    <row r="274" spans="1:9" ht="14.4" thickBot="1" x14ac:dyDescent="0.3">
      <c r="A274" s="150"/>
      <c r="B274" s="150"/>
      <c r="C274" s="150"/>
      <c r="D274" s="148"/>
      <c r="E274" s="148"/>
      <c r="F274" s="11"/>
      <c r="G274" s="11"/>
      <c r="H274" s="11"/>
      <c r="I274" s="11"/>
    </row>
    <row r="275" spans="1:9" ht="14.4" thickBot="1" x14ac:dyDescent="0.3">
      <c r="A275" s="150"/>
      <c r="B275" s="99"/>
      <c r="C275" s="99"/>
      <c r="D275" s="199" t="s">
        <v>36</v>
      </c>
      <c r="E275" s="154">
        <f>E270+E273</f>
        <v>25370</v>
      </c>
      <c r="F275" s="11"/>
      <c r="G275" s="11"/>
      <c r="H275" s="11"/>
      <c r="I275" s="11"/>
    </row>
    <row r="276" spans="1:9" x14ac:dyDescent="0.25">
      <c r="A276" s="150"/>
      <c r="B276" s="99"/>
      <c r="C276" s="99"/>
      <c r="D276" s="150"/>
      <c r="E276" s="155"/>
      <c r="F276" s="11"/>
      <c r="G276" s="11"/>
      <c r="H276" s="11"/>
      <c r="I276" s="11"/>
    </row>
    <row r="277" spans="1:9" x14ac:dyDescent="0.25">
      <c r="A277" s="156"/>
      <c r="B277" s="157"/>
      <c r="C277" s="158"/>
      <c r="D277" s="159"/>
      <c r="E277" s="160"/>
    </row>
    <row r="278" spans="1:9" x14ac:dyDescent="0.25">
      <c r="A278" s="229" t="s">
        <v>133</v>
      </c>
      <c r="B278" s="229"/>
      <c r="C278" s="229"/>
      <c r="D278" s="229"/>
      <c r="E278" s="229"/>
      <c r="F278" s="229"/>
      <c r="G278" s="229"/>
      <c r="H278" s="229"/>
      <c r="I278" s="81"/>
    </row>
    <row r="279" spans="1:9" x14ac:dyDescent="0.25">
      <c r="A279" s="229"/>
      <c r="B279" s="229"/>
      <c r="C279" s="229"/>
      <c r="D279" s="229"/>
      <c r="E279" s="229"/>
      <c r="F279" s="229"/>
      <c r="G279" s="229"/>
      <c r="H279" s="229"/>
      <c r="I279" s="81"/>
    </row>
    <row r="280" spans="1:9" x14ac:dyDescent="0.25">
      <c r="A280" s="229"/>
      <c r="B280" s="229"/>
      <c r="C280" s="229"/>
      <c r="D280" s="229"/>
      <c r="E280" s="229"/>
      <c r="F280" s="229"/>
      <c r="G280" s="229"/>
      <c r="H280" s="229"/>
      <c r="I280" s="81"/>
    </row>
    <row r="281" spans="1:9" x14ac:dyDescent="0.25">
      <c r="A281" s="229"/>
      <c r="B281" s="229"/>
      <c r="C281" s="229"/>
      <c r="D281" s="229"/>
      <c r="E281" s="229"/>
      <c r="F281" s="229"/>
      <c r="G281" s="229"/>
      <c r="H281" s="229"/>
      <c r="I281" s="81"/>
    </row>
    <row r="282" spans="1:9" x14ac:dyDescent="0.25">
      <c r="A282" s="150"/>
      <c r="B282" s="150"/>
      <c r="C282" s="150"/>
      <c r="D282" s="148"/>
      <c r="E282" s="148"/>
      <c r="F282" s="99"/>
      <c r="G282" s="99"/>
      <c r="H282" s="99"/>
      <c r="I282" s="99"/>
    </row>
    <row r="283" spans="1:9" x14ac:dyDescent="0.25">
      <c r="A283" s="161" t="s">
        <v>92</v>
      </c>
      <c r="B283" s="150"/>
      <c r="C283" s="150"/>
      <c r="D283" s="148"/>
      <c r="E283" s="148"/>
      <c r="F283" s="99"/>
      <c r="G283" s="99"/>
      <c r="H283" s="99"/>
      <c r="I283" s="99"/>
    </row>
    <row r="284" spans="1:9" x14ac:dyDescent="0.25">
      <c r="A284" s="150"/>
      <c r="B284" s="150"/>
      <c r="C284" s="150"/>
      <c r="D284" s="148"/>
      <c r="E284" s="148"/>
      <c r="F284" s="99"/>
      <c r="G284" s="99"/>
      <c r="H284" s="99"/>
      <c r="I284" s="99"/>
    </row>
    <row r="285" spans="1:9" x14ac:dyDescent="0.25">
      <c r="A285" s="123" t="s">
        <v>124</v>
      </c>
      <c r="B285" s="123"/>
      <c r="C285" s="123"/>
      <c r="D285" s="123"/>
      <c r="E285" s="162"/>
      <c r="F285" s="123"/>
      <c r="G285" s="123"/>
      <c r="H285" s="123"/>
      <c r="I285" s="99"/>
    </row>
    <row r="286" spans="1:9" x14ac:dyDescent="0.25">
      <c r="A286" s="136"/>
      <c r="B286" s="150"/>
      <c r="C286" s="150"/>
      <c r="D286" s="148"/>
      <c r="E286" s="148"/>
      <c r="F286" s="99"/>
      <c r="G286" s="99"/>
      <c r="H286" s="99"/>
      <c r="I286" s="99"/>
    </row>
    <row r="287" spans="1:9" x14ac:dyDescent="0.25">
      <c r="A287" s="136" t="s">
        <v>93</v>
      </c>
      <c r="B287" s="99"/>
      <c r="C287" s="163">
        <v>5000</v>
      </c>
      <c r="D287" s="148"/>
      <c r="E287" s="148"/>
      <c r="F287" s="99"/>
      <c r="G287" s="99"/>
      <c r="H287" s="99"/>
      <c r="I287" s="99"/>
    </row>
    <row r="288" spans="1:9" x14ac:dyDescent="0.25">
      <c r="A288" s="136" t="s">
        <v>125</v>
      </c>
      <c r="B288" s="99"/>
      <c r="C288" s="164">
        <v>0.1</v>
      </c>
      <c r="D288" s="148"/>
      <c r="E288" s="148"/>
      <c r="F288" s="99"/>
      <c r="G288" s="99"/>
      <c r="H288" s="99"/>
      <c r="I288" s="99"/>
    </row>
    <row r="289" spans="1:9" x14ac:dyDescent="0.25">
      <c r="A289" s="136" t="s">
        <v>94</v>
      </c>
      <c r="B289" s="99"/>
      <c r="C289" s="164">
        <v>7.0000000000000007E-2</v>
      </c>
      <c r="D289" s="148"/>
      <c r="E289" s="148"/>
      <c r="F289" s="99"/>
      <c r="G289" s="99"/>
      <c r="H289" s="99"/>
      <c r="I289" s="99"/>
    </row>
    <row r="290" spans="1:9" x14ac:dyDescent="0.25">
      <c r="A290" s="136" t="s">
        <v>97</v>
      </c>
      <c r="B290" s="99"/>
      <c r="C290" s="165">
        <v>0.25</v>
      </c>
      <c r="D290" s="148"/>
      <c r="E290" s="148"/>
      <c r="F290" s="99"/>
      <c r="G290" s="99"/>
      <c r="H290" s="99"/>
      <c r="I290" s="99"/>
    </row>
    <row r="291" spans="1:9" x14ac:dyDescent="0.25">
      <c r="A291" s="136"/>
      <c r="B291" s="166"/>
      <c r="C291" s="150"/>
      <c r="D291" s="148"/>
      <c r="E291" s="148"/>
      <c r="F291" s="99"/>
      <c r="G291" s="99"/>
      <c r="H291" s="99"/>
      <c r="I291" s="99"/>
    </row>
    <row r="292" spans="1:9" ht="14.4" thickBot="1" x14ac:dyDescent="0.3">
      <c r="A292" s="167" t="s">
        <v>126</v>
      </c>
      <c r="B292" s="221" t="s">
        <v>95</v>
      </c>
      <c r="C292" s="221"/>
      <c r="D292" s="90" t="s">
        <v>45</v>
      </c>
      <c r="E292" s="162" t="s">
        <v>96</v>
      </c>
      <c r="F292" s="99"/>
      <c r="G292" s="99"/>
      <c r="H292" s="99"/>
      <c r="I292" s="99"/>
    </row>
    <row r="293" spans="1:9" ht="14.4" thickBot="1" x14ac:dyDescent="0.3">
      <c r="A293" s="122" t="s">
        <v>126</v>
      </c>
      <c r="B293" s="168">
        <f>(C288*C287)-(C288*C287)*C290</f>
        <v>375</v>
      </c>
      <c r="C293" s="150"/>
      <c r="D293" s="148"/>
      <c r="E293" s="148"/>
      <c r="F293" s="99"/>
      <c r="G293" s="99"/>
      <c r="H293" s="99"/>
      <c r="I293" s="99"/>
    </row>
    <row r="294" spans="1:9" x14ac:dyDescent="0.25">
      <c r="A294" s="99"/>
      <c r="B294" s="150"/>
      <c r="C294" s="150"/>
      <c r="D294" s="148"/>
      <c r="E294" s="148"/>
      <c r="F294" s="99"/>
      <c r="G294" s="99"/>
      <c r="H294" s="99"/>
      <c r="I294" s="99"/>
    </row>
    <row r="295" spans="1:9" ht="14.4" thickBot="1" x14ac:dyDescent="0.3">
      <c r="A295" s="122" t="s">
        <v>98</v>
      </c>
      <c r="B295" s="221" t="s">
        <v>95</v>
      </c>
      <c r="C295" s="221"/>
      <c r="D295" s="90" t="s">
        <v>45</v>
      </c>
      <c r="E295" s="169">
        <v>0</v>
      </c>
      <c r="F295" s="99"/>
      <c r="G295" s="99"/>
      <c r="H295" s="99"/>
      <c r="I295" s="99"/>
    </row>
    <row r="296" spans="1:9" ht="14.4" thickBot="1" x14ac:dyDescent="0.3">
      <c r="A296" s="170" t="s">
        <v>98</v>
      </c>
      <c r="B296" s="168">
        <f>(C289*C287)</f>
        <v>350.00000000000006</v>
      </c>
      <c r="C296" s="150"/>
      <c r="D296" s="148"/>
      <c r="E296" s="148"/>
      <c r="F296" s="99"/>
      <c r="G296" s="99"/>
      <c r="H296" s="99"/>
      <c r="I296" s="99"/>
    </row>
    <row r="297" spans="1:9" x14ac:dyDescent="0.25">
      <c r="A297" s="171"/>
      <c r="B297" s="150"/>
      <c r="C297" s="150"/>
      <c r="D297" s="148"/>
      <c r="E297" s="172"/>
      <c r="F297" s="99"/>
      <c r="G297" s="99"/>
      <c r="H297" s="99"/>
      <c r="I297" s="99"/>
    </row>
    <row r="298" spans="1:9" x14ac:dyDescent="0.25">
      <c r="A298" s="136" t="s">
        <v>99</v>
      </c>
      <c r="B298" s="150"/>
      <c r="C298" s="150"/>
      <c r="D298" s="148"/>
      <c r="E298" s="148"/>
      <c r="F298" s="99"/>
      <c r="G298" s="99"/>
      <c r="H298" s="99"/>
      <c r="I298" s="99"/>
    </row>
    <row r="299" spans="1:9" x14ac:dyDescent="0.25">
      <c r="A299" s="136"/>
      <c r="B299" s="99"/>
      <c r="C299" s="99"/>
      <c r="D299" s="99"/>
      <c r="E299" s="99"/>
      <c r="F299" s="99"/>
      <c r="G299" s="99"/>
      <c r="H299" s="99"/>
      <c r="I299" s="99"/>
    </row>
    <row r="300" spans="1:9" x14ac:dyDescent="0.25">
      <c r="A300" s="136" t="s">
        <v>101</v>
      </c>
      <c r="B300" s="99"/>
      <c r="C300" s="99"/>
      <c r="D300" s="99"/>
      <c r="E300" s="99"/>
      <c r="F300" s="99"/>
      <c r="G300" s="99"/>
      <c r="H300" s="99"/>
      <c r="I300" s="99"/>
    </row>
    <row r="301" spans="1:9" ht="14.4" thickBot="1" x14ac:dyDescent="0.3">
      <c r="A301" s="173" t="s">
        <v>103</v>
      </c>
      <c r="B301" s="99" t="s">
        <v>100</v>
      </c>
      <c r="C301" s="174"/>
      <c r="D301" s="99"/>
      <c r="E301" s="99"/>
      <c r="F301" s="99"/>
      <c r="G301" s="99"/>
      <c r="H301" s="99"/>
      <c r="I301" s="99"/>
    </row>
    <row r="302" spans="1:9" ht="14.4" thickBot="1" x14ac:dyDescent="0.3">
      <c r="A302" s="173" t="s">
        <v>102</v>
      </c>
      <c r="B302" s="175">
        <f>1-(C289/C288)</f>
        <v>0.29999999999999993</v>
      </c>
      <c r="C302" s="176"/>
      <c r="D302" s="99"/>
      <c r="E302" s="99"/>
      <c r="F302" s="99"/>
      <c r="G302" s="99"/>
      <c r="H302" s="99"/>
      <c r="I302" s="99"/>
    </row>
    <row r="303" spans="1:9" x14ac:dyDescent="0.25">
      <c r="A303" s="177"/>
      <c r="B303" s="99"/>
      <c r="C303" s="178"/>
      <c r="D303" s="99"/>
      <c r="E303" s="99"/>
      <c r="F303" s="99"/>
      <c r="G303" s="99"/>
      <c r="H303" s="99"/>
      <c r="I303" s="99"/>
    </row>
    <row r="304" spans="1:9" x14ac:dyDescent="0.25">
      <c r="A304" s="177"/>
      <c r="B304" s="177"/>
      <c r="C304" s="177"/>
      <c r="D304" s="177"/>
      <c r="E304" s="99"/>
      <c r="F304" s="99"/>
      <c r="G304" s="99"/>
      <c r="H304" s="99"/>
      <c r="I304" s="99"/>
    </row>
    <row r="305" spans="1:9" x14ac:dyDescent="0.25">
      <c r="A305" s="136"/>
      <c r="B305" s="99"/>
      <c r="C305" s="99"/>
      <c r="D305" s="99"/>
      <c r="E305" s="99"/>
      <c r="F305" s="99"/>
      <c r="G305" s="99"/>
      <c r="H305" s="99"/>
      <c r="I305" s="99"/>
    </row>
    <row r="306" spans="1:9" x14ac:dyDescent="0.25">
      <c r="A306" s="136"/>
      <c r="B306" s="99"/>
      <c r="C306" s="99"/>
      <c r="D306" s="99"/>
      <c r="E306" s="99"/>
      <c r="F306" s="99"/>
      <c r="G306" s="99"/>
      <c r="H306" s="99"/>
      <c r="I306" s="99"/>
    </row>
    <row r="307" spans="1:9" x14ac:dyDescent="0.25">
      <c r="A307" s="136"/>
      <c r="B307" s="99"/>
      <c r="C307" s="99"/>
      <c r="D307" s="99"/>
      <c r="E307" s="99"/>
      <c r="F307" s="99"/>
      <c r="G307" s="99"/>
      <c r="H307" s="99"/>
      <c r="I307" s="99"/>
    </row>
  </sheetData>
  <dataConsolidate/>
  <mergeCells count="29">
    <mergeCell ref="B295:C295"/>
    <mergeCell ref="A3:H3"/>
    <mergeCell ref="A33:H34"/>
    <mergeCell ref="A62:H63"/>
    <mergeCell ref="A97:H97"/>
    <mergeCell ref="A229:H230"/>
    <mergeCell ref="A243:H244"/>
    <mergeCell ref="A278:H281"/>
    <mergeCell ref="B292:C292"/>
    <mergeCell ref="D254:D258"/>
    <mergeCell ref="C254:C258"/>
    <mergeCell ref="A254:B258"/>
    <mergeCell ref="A179:H179"/>
    <mergeCell ref="A191:H191"/>
    <mergeCell ref="A201:H201"/>
    <mergeCell ref="D1:E1"/>
    <mergeCell ref="A220:I220"/>
    <mergeCell ref="A140:I140"/>
    <mergeCell ref="A7:H12"/>
    <mergeCell ref="A95:I95"/>
    <mergeCell ref="A203:I203"/>
    <mergeCell ref="A130:G130"/>
    <mergeCell ref="A160:H161"/>
    <mergeCell ref="A167:H167"/>
    <mergeCell ref="A207:H208"/>
    <mergeCell ref="A99:H100"/>
    <mergeCell ref="A103:H104"/>
    <mergeCell ref="A117:H119"/>
    <mergeCell ref="A143:H144"/>
  </mergeCells>
  <phoneticPr fontId="0" type="noConversion"/>
  <printOptions headings="1" gridLines="1"/>
  <pageMargins left="0.5" right="0.25" top="0.75" bottom="0.5" header="0.5" footer="0.5"/>
  <pageSetup scale="79" orientation="portrait" horizontalDpi="300" verticalDpi="300" r:id="rId1"/>
  <headerFooter alignWithMargins="0"/>
  <rowBreaks count="1" manualBreakCount="1">
    <brk id="13" max="7"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Mini Case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Financial Statements, CF, and Taxes. Mini Case Sheets</dc:title>
  <dc:subject>Mini Case Sheets</dc:subject>
  <dc:creator>Christopher Buzzard, Bart Kreps, and Mike Ehrhardt</dc:creator>
  <cp:lastModifiedBy>Mike Ehrhardt</cp:lastModifiedBy>
  <cp:lastPrinted>2001-02-07T00:12:59Z</cp:lastPrinted>
  <dcterms:created xsi:type="dcterms:W3CDTF">1999-05-21T04:40:53Z</dcterms:created>
  <dcterms:modified xsi:type="dcterms:W3CDTF">2015-10-28T13:10:22Z</dcterms:modified>
</cp:coreProperties>
</file>