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mc:AlternateContent xmlns:mc="http://schemas.openxmlformats.org/markup-compatibility/2006">
    <mc:Choice Requires="x15">
      <x15ac:absPath xmlns:x15ac="http://schemas.microsoft.com/office/spreadsheetml/2010/11/ac" url="C:\Users\mikee\Documents\00-Active docs\073 FM16-CF7\240 Ancillaries\140 Excel for mini\"/>
    </mc:Choice>
  </mc:AlternateContent>
  <xr:revisionPtr revIDLastSave="0" documentId="13_ncr:1_{BBFD2DA9-E806-4D32-BC87-E2AAFF584BAD}" xr6:coauthVersionLast="38" xr6:coauthVersionMax="38" xr10:uidLastSave="{00000000-0000-0000-0000-000000000000}"/>
  <bookViews>
    <workbookView xWindow="0" yWindow="0" windowWidth="30720" windowHeight="14640" xr2:uid="{00000000-000D-0000-FFFF-FFFF00000000}"/>
  </bookViews>
  <sheets>
    <sheet name="Mini Case" sheetId="1" r:id="rId1"/>
  </sheets>
  <calcPr calcId="1790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6" i="1" l="1"/>
  <c r="E56" i="1" s="1"/>
  <c r="D41" i="1" l="1"/>
  <c r="E24" i="1" l="1"/>
  <c r="D24" i="1"/>
  <c r="E69" i="1" l="1"/>
  <c r="E71" i="1"/>
  <c r="E72" i="1"/>
  <c r="E73" i="1"/>
  <c r="E74" i="1"/>
  <c r="E78" i="1"/>
  <c r="E79" i="1"/>
  <c r="E83" i="1"/>
  <c r="E84" i="1"/>
  <c r="E85" i="1"/>
  <c r="E89" i="1"/>
  <c r="E86" i="1" l="1"/>
  <c r="E80" i="1"/>
  <c r="B288" i="1"/>
  <c r="B279" i="1"/>
  <c r="B275" i="1"/>
  <c r="C249" i="1"/>
  <c r="G212" i="1"/>
  <c r="G207" i="1"/>
  <c r="G218" i="1"/>
  <c r="G219" i="1"/>
  <c r="F219" i="1" l="1"/>
  <c r="F218" i="1"/>
  <c r="E31" i="1"/>
  <c r="E33" i="1" s="1"/>
  <c r="E34" i="1" l="1"/>
  <c r="E195" i="1" l="1"/>
  <c r="A194" i="1"/>
  <c r="E191" i="1"/>
  <c r="E184" i="1"/>
  <c r="E180" i="1"/>
  <c r="A183" i="1"/>
  <c r="A229" i="1"/>
  <c r="A211" i="1"/>
  <c r="A172" i="1"/>
  <c r="D46" i="1"/>
  <c r="E46" i="1"/>
  <c r="A139" i="1"/>
  <c r="A127" i="1"/>
  <c r="A112" i="1"/>
  <c r="E154" i="1"/>
  <c r="E155" i="1"/>
  <c r="E156" i="1"/>
  <c r="E157" i="1"/>
  <c r="E158" i="1"/>
  <c r="E41" i="1"/>
  <c r="C250" i="1"/>
  <c r="E21" i="1"/>
  <c r="D21" i="1"/>
  <c r="E113" i="1"/>
  <c r="E109" i="1"/>
  <c r="C128" i="1"/>
  <c r="E128" i="1"/>
  <c r="C124" i="1"/>
  <c r="E124" i="1"/>
  <c r="D36" i="1"/>
  <c r="D31" i="1"/>
  <c r="E231" i="1"/>
  <c r="C231" i="1"/>
  <c r="C226" i="1"/>
  <c r="E226" i="1"/>
  <c r="E47" i="1" l="1"/>
  <c r="E49" i="1" s="1"/>
  <c r="D33" i="1"/>
  <c r="E25" i="1"/>
  <c r="A168" i="1"/>
  <c r="E65" i="1"/>
  <c r="C252" i="1"/>
  <c r="A108" i="1"/>
  <c r="D25" i="1"/>
  <c r="D232" i="1"/>
  <c r="D47" i="1"/>
  <c r="G231" i="1"/>
  <c r="G232" i="1" s="1"/>
  <c r="D37" i="1"/>
  <c r="C129" i="1"/>
  <c r="C109" i="1"/>
  <c r="C110" i="1" s="1"/>
  <c r="E140" i="1"/>
  <c r="D227" i="1"/>
  <c r="C125" i="1"/>
  <c r="E136" i="1"/>
  <c r="A123" i="1"/>
  <c r="A190" i="1"/>
  <c r="E153" i="1"/>
  <c r="A206" i="1"/>
  <c r="E159" i="1"/>
  <c r="A135" i="1"/>
  <c r="A225" i="1"/>
  <c r="A179" i="1"/>
  <c r="A149" i="1"/>
  <c r="C233" i="1" l="1"/>
  <c r="C180" i="1"/>
  <c r="C181" i="1" s="1"/>
  <c r="C140" i="1"/>
  <c r="C141" i="1" s="1"/>
  <c r="C136" i="1"/>
  <c r="C137" i="1" s="1"/>
  <c r="C113" i="1"/>
  <c r="C114" i="1" s="1"/>
  <c r="D49" i="1"/>
  <c r="C150" i="1"/>
  <c r="C207" i="1"/>
  <c r="C208" i="1" s="1"/>
  <c r="E50" i="1"/>
  <c r="C169" i="1"/>
  <c r="E51" i="1" l="1"/>
  <c r="E35" i="1" s="1"/>
  <c r="E67" i="1"/>
  <c r="E75" i="1" s="1"/>
  <c r="E88" i="1" s="1"/>
  <c r="E90" i="1" s="1"/>
  <c r="C184" i="1"/>
  <c r="C185" i="1" s="1"/>
  <c r="C173" i="1"/>
  <c r="C212" i="1"/>
  <c r="C213" i="1" s="1"/>
  <c r="E173" i="1"/>
  <c r="D50" i="1"/>
  <c r="E212" i="1"/>
  <c r="F213" i="1" s="1"/>
  <c r="C195" i="1"/>
  <c r="C196" i="1" s="1"/>
  <c r="E169" i="1"/>
  <c r="C170" i="1" s="1"/>
  <c r="E150" i="1"/>
  <c r="C151" i="1" s="1"/>
  <c r="E207" i="1"/>
  <c r="F208" i="1" s="1"/>
  <c r="C209" i="1" s="1"/>
  <c r="C191" i="1"/>
  <c r="C192" i="1" s="1"/>
  <c r="D51" i="1" l="1"/>
  <c r="C174" i="1"/>
  <c r="C214" i="1"/>
  <c r="E36" i="1"/>
  <c r="E37" i="1" l="1"/>
  <c r="G226" i="1"/>
  <c r="G227" i="1" s="1"/>
  <c r="C2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Bart Kreps</author>
  </authors>
  <commentList>
    <comment ref="A64" authorId="0" shapeId="0" xr:uid="{00000000-0006-0000-0000-000001000000}">
      <text>
        <r>
          <rPr>
            <b/>
            <sz val="8"/>
            <color indexed="8"/>
            <rFont val="Tahoma"/>
            <family val="2"/>
          </rPr>
          <t>The statement of cash flows provides information about cash inflows and outflows during an accounting period.</t>
        </r>
        <r>
          <rPr>
            <b/>
            <sz val="10"/>
            <color indexed="8"/>
            <rFont val="Tahoma"/>
            <family val="2"/>
          </rPr>
          <t xml:space="preserve">
</t>
        </r>
      </text>
    </comment>
    <comment ref="E78" authorId="0" shapeId="0" xr:uid="{00000000-0006-0000-0000-000002000000}">
      <text>
        <r>
          <rPr>
            <b/>
            <sz val="8"/>
            <color indexed="81"/>
            <rFont val="Tahoma"/>
            <family val="2"/>
          </rPr>
          <t>Make sure to add back annual Depreciation to Net PP&amp;E.</t>
        </r>
        <r>
          <rPr>
            <sz val="10"/>
            <color indexed="81"/>
            <rFont val="Tahoma"/>
            <family val="2"/>
          </rPr>
          <t xml:space="preserve">
</t>
        </r>
      </text>
    </comment>
  </commentList>
</comments>
</file>

<file path=xl/sharedStrings.xml><?xml version="1.0" encoding="utf-8"?>
<sst xmlns="http://schemas.openxmlformats.org/spreadsheetml/2006/main" count="278" uniqueCount="170">
  <si>
    <t>Net sales</t>
  </si>
  <si>
    <t>Earnings before interest and taxes (EBIT)</t>
  </si>
  <si>
    <t xml:space="preserve">Less interest </t>
  </si>
  <si>
    <t>Assets</t>
  </si>
  <si>
    <t>Accounts receivable</t>
  </si>
  <si>
    <t>Inventories</t>
  </si>
  <si>
    <t>Total current assets</t>
  </si>
  <si>
    <t>Total assets</t>
  </si>
  <si>
    <t>Liabilities and equity</t>
  </si>
  <si>
    <t>Accounts payable</t>
  </si>
  <si>
    <t>Notes payable</t>
  </si>
  <si>
    <t>Accruals</t>
  </si>
  <si>
    <t>Total current liabilities</t>
  </si>
  <si>
    <t>Long-term bonds</t>
  </si>
  <si>
    <t>Total common equity</t>
  </si>
  <si>
    <t>Tax rate</t>
  </si>
  <si>
    <t>Operating Activities</t>
  </si>
  <si>
    <t>Financing Activities</t>
  </si>
  <si>
    <t>Net cash provided by financing activities</t>
  </si>
  <si>
    <t>Cash and securities at beginning of the year</t>
  </si>
  <si>
    <t>Cash and securities at end of the year</t>
  </si>
  <si>
    <t>Net cash provided by operating activities</t>
  </si>
  <si>
    <t xml:space="preserve">   Cash used to acquire fixed assets</t>
  </si>
  <si>
    <t xml:space="preserve">   Net Income before preferred dividends</t>
  </si>
  <si>
    <t xml:space="preserve">   Depreciation and amortization</t>
  </si>
  <si>
    <t>Year-end common stock price</t>
  </si>
  <si>
    <t>Year-end shares outstanding (in millions)</t>
  </si>
  <si>
    <t>Cash and equivalents</t>
  </si>
  <si>
    <t>Short-term investments</t>
  </si>
  <si>
    <t>Noncash adjustments</t>
  </si>
  <si>
    <t>Due to changes in working capital</t>
  </si>
  <si>
    <t>Net Operating Working Capital</t>
  </si>
  <si>
    <t>Operating current assets</t>
  </si>
  <si>
    <t>-</t>
  </si>
  <si>
    <t>Operating current liabilities</t>
  </si>
  <si>
    <t>NOWC</t>
  </si>
  <si>
    <t>+</t>
  </si>
  <si>
    <t>Fixed assets</t>
  </si>
  <si>
    <t>Net Operating Profit After Taxes</t>
  </si>
  <si>
    <t>EBIT</t>
  </si>
  <si>
    <t>x</t>
  </si>
  <si>
    <t>( 1 - T )</t>
  </si>
  <si>
    <t>NOPAT</t>
  </si>
  <si>
    <t>Free Cash Flow</t>
  </si>
  <si>
    <t>Stock price</t>
  </si>
  <si>
    <t>Market Value Added</t>
  </si>
  <si>
    <t># of shares</t>
  </si>
  <si>
    <t>Economic Value Added</t>
  </si>
  <si>
    <t>Operating Capital        x</t>
  </si>
  <si>
    <t>Return on Invested Capital</t>
  </si>
  <si>
    <t>The Return on Invested Capital tells us the amount of NOPAT per dollar of operating capital.</t>
  </si>
  <si>
    <t>÷</t>
  </si>
  <si>
    <t>Operating Capital</t>
  </si>
  <si>
    <t>Situation</t>
  </si>
  <si>
    <t xml:space="preserve">Net Income </t>
  </si>
  <si>
    <t xml:space="preserve">   Change in accounts receivable</t>
  </si>
  <si>
    <t xml:space="preserve">   Change in inventories</t>
  </si>
  <si>
    <t xml:space="preserve">   Change in accounts payable</t>
  </si>
  <si>
    <t xml:space="preserve">   Change in accruals</t>
  </si>
  <si>
    <t xml:space="preserve">   Change in short-term investments</t>
  </si>
  <si>
    <t xml:space="preserve">   Change in notes payable</t>
  </si>
  <si>
    <t xml:space="preserve">   Change in long-term debt</t>
  </si>
  <si>
    <t xml:space="preserve">   Payment of cash dividends</t>
  </si>
  <si>
    <t>Net Investment in Operating Capital</t>
  </si>
  <si>
    <t>NOPAT is the amount of profit Computron would generate if it had no debt and held no financial assets.</t>
  </si>
  <si>
    <t>Taxable vs. Tax Exempt bonds</t>
  </si>
  <si>
    <t>Amount to invest</t>
  </si>
  <si>
    <t>Tax Rate</t>
  </si>
  <si>
    <t>Corp Yield *(1-Tax rate)</t>
  </si>
  <si>
    <t>Solve for T</t>
  </si>
  <si>
    <t>Tax Rate =</t>
  </si>
  <si>
    <t>Muni Yield =</t>
  </si>
  <si>
    <t>Gross fixed assets</t>
  </si>
  <si>
    <t>Less: Accumulated depreciation</t>
  </si>
  <si>
    <t>Those current assets used in operations are called operating current assets, and the current liabilities that result from operations are called operating current liabilities.  Net operating working capital is equal to operating current assets minus operating current liabilities.</t>
  </si>
  <si>
    <t>Assume that the market value of debt is equal to the book value of debt.  In this case, Market Value Added (MVA) is the difference between the market value of Computron's stock and the amount of equity capital supplied by shareholders.</t>
  </si>
  <si>
    <t>WACC</t>
  </si>
  <si>
    <t>Operating income =</t>
  </si>
  <si>
    <t>Taxable dividends=</t>
  </si>
  <si>
    <t>Economic Value Added represents Computron's residual income that remains after the cost of all capital, including equity capital, has been deducted.</t>
  </si>
  <si>
    <t>h.  What happened to Computron's market value added (MVA)?</t>
  </si>
  <si>
    <t>Investing activities</t>
  </si>
  <si>
    <t>Net cash provided by investing activities</t>
  </si>
  <si>
    <t>After-tax interest payment =</t>
  </si>
  <si>
    <t>Reduction (increase) in debt =</t>
  </si>
  <si>
    <t>Payment of dividends =</t>
  </si>
  <si>
    <t>Repurchase (Issue) stock =</t>
  </si>
  <si>
    <t>Purchase (Sale) of short-term investments =</t>
  </si>
  <si>
    <t>Total uses of FCF =</t>
  </si>
  <si>
    <t>d.  What is Computron’s net operating profit after taxes (NOPAT)? What are operating current assets? What are operating current liabilities? How much net operating working capital and total net operating capital does Computron have?</t>
  </si>
  <si>
    <t>e.  What is Computron’s free cash flow (FCF)? What are Computron’s “net uses” of its FCF?</t>
  </si>
  <si>
    <t xml:space="preserve">NOPAT = </t>
  </si>
  <si>
    <t xml:space="preserve">NOWC = </t>
  </si>
  <si>
    <t>FCF =</t>
  </si>
  <si>
    <r>
      <t xml:space="preserve">c.  What is free cash flow?  Why is it important?  What are the five uses of FCF? </t>
    </r>
    <r>
      <rPr>
        <b/>
        <sz val="11"/>
        <color indexed="10"/>
        <rFont val="Cambria"/>
        <family val="1"/>
      </rPr>
      <t>Answer: See Mini Case Show.</t>
    </r>
  </si>
  <si>
    <r>
      <t>a.  (1.) What effect did the expansion have on sales and net income?</t>
    </r>
    <r>
      <rPr>
        <b/>
        <sz val="11"/>
        <color rgb="FFFF0000"/>
        <rFont val="Cambria"/>
        <family val="1"/>
      </rPr>
      <t xml:space="preserve"> Answer: See Mini Case Show.</t>
    </r>
  </si>
  <si>
    <r>
      <t xml:space="preserve">a.  (2.) What effect did the expansion have on the asset side of the balance sheet? </t>
    </r>
    <r>
      <rPr>
        <b/>
        <sz val="11"/>
        <color indexed="10"/>
        <rFont val="Cambria"/>
        <family val="1"/>
      </rPr>
      <t>Answer: See Mini Case Show</t>
    </r>
  </si>
  <si>
    <r>
      <t xml:space="preserve">b.  What do you conclude from the statement of cash flows? </t>
    </r>
    <r>
      <rPr>
        <b/>
        <sz val="11"/>
        <color indexed="10"/>
        <rFont val="Cambria"/>
        <family val="1"/>
      </rPr>
      <t>Answer: See Mini Case Show.</t>
    </r>
  </si>
  <si>
    <r>
      <t>ROIC</t>
    </r>
    <r>
      <rPr>
        <b/>
        <vertAlign val="subscript"/>
        <sz val="11"/>
        <color indexed="8"/>
        <rFont val="Cambria"/>
        <family val="1"/>
      </rPr>
      <t xml:space="preserve">   </t>
    </r>
    <r>
      <rPr>
        <b/>
        <sz val="11"/>
        <color indexed="8"/>
        <rFont val="Cambria"/>
        <family val="1"/>
      </rPr>
      <t>=</t>
    </r>
  </si>
  <si>
    <r>
      <t>EVA</t>
    </r>
    <r>
      <rPr>
        <b/>
        <sz val="11"/>
        <rFont val="Cambria"/>
        <family val="1"/>
      </rPr>
      <t xml:space="preserve">   =</t>
    </r>
  </si>
  <si>
    <t>EVA  =</t>
  </si>
  <si>
    <r>
      <t>MVA</t>
    </r>
    <r>
      <rPr>
        <b/>
        <sz val="11"/>
        <rFont val="Cambria"/>
        <family val="1"/>
      </rPr>
      <t xml:space="preserve">  =</t>
    </r>
  </si>
  <si>
    <t>Pre-tax earnings</t>
  </si>
  <si>
    <t>Jenny Cochran, a graduate of The University of Tennessee with 4 years of experience as an equities analyst, was recently brought in as assistant to the chairman of the board of Computron Industries, a manufacturer of computer components.
During the previous year, Computron had doubled its plant capacity, opened new sales offices outside its home territory, and launched an expensive advertising campaign. Cochran was assigned to evaluate the impact of the changes. She began by gathering financial statements and other data.</t>
  </si>
  <si>
    <t>Operating Profitability</t>
  </si>
  <si>
    <t>The operating profitability (OP) ratio shows how many dollars of operating profit are generated by each dollar of sales.</t>
  </si>
  <si>
    <r>
      <t>OP</t>
    </r>
    <r>
      <rPr>
        <b/>
        <vertAlign val="subscript"/>
        <sz val="11"/>
        <color indexed="8"/>
        <rFont val="Cambria"/>
        <family val="1"/>
      </rPr>
      <t xml:space="preserve">   </t>
    </r>
    <r>
      <rPr>
        <b/>
        <sz val="11"/>
        <color indexed="8"/>
        <rFont val="Cambria"/>
        <family val="1"/>
      </rPr>
      <t>=</t>
    </r>
  </si>
  <si>
    <t>Sales</t>
  </si>
  <si>
    <t>Capital Utilization</t>
  </si>
  <si>
    <t>The capital utilization (CR) ratio shows how many dollars of operating assets are needed to generated a dollar of sales.</t>
  </si>
  <si>
    <r>
      <t>CR</t>
    </r>
    <r>
      <rPr>
        <b/>
        <vertAlign val="subscript"/>
        <sz val="11"/>
        <color indexed="8"/>
        <rFont val="Cambria"/>
        <family val="1"/>
      </rPr>
      <t xml:space="preserve"> </t>
    </r>
    <r>
      <rPr>
        <b/>
        <sz val="11"/>
        <color indexed="8"/>
        <rFont val="Cambria"/>
        <family val="1"/>
      </rPr>
      <t>=</t>
    </r>
  </si>
  <si>
    <t>Total Op. Cap.</t>
  </si>
  <si>
    <t>Operating profitability declined and the capital utlization worsened, each contributing to the big decrease in ROIC.</t>
  </si>
  <si>
    <t>Chapter 2 Mini Case</t>
  </si>
  <si>
    <t>Common stock</t>
  </si>
  <si>
    <t>Retained earnings</t>
  </si>
  <si>
    <t>Total equity</t>
  </si>
  <si>
    <t>Taxes (25%)</t>
  </si>
  <si>
    <t>Cost of goods sold (Excluding depr. &amp; amort.)</t>
  </si>
  <si>
    <t>Other operating expenses</t>
  </si>
  <si>
    <t>Total operating costs</t>
  </si>
  <si>
    <t>Total Net Operating Capital (TNOC)</t>
  </si>
  <si>
    <t xml:space="preserve">TNOC  =  </t>
  </si>
  <si>
    <t>TNOC = NOWC + net operating long-term assets</t>
  </si>
  <si>
    <t>Computron's Free Cash Flow calculation is the cash flow actually availabe for distribution to investors after the company has made all necessary investments in fixed assets and working capital to sustain ongoing operations.</t>
  </si>
  <si>
    <t>Notes:</t>
  </si>
  <si>
    <r>
      <rPr>
        <b/>
        <vertAlign val="superscript"/>
        <sz val="11"/>
        <rFont val="Cambria"/>
        <family val="1"/>
        <scheme val="major"/>
      </rPr>
      <t xml:space="preserve">a </t>
    </r>
    <r>
      <rPr>
        <b/>
        <sz val="11"/>
        <rFont val="Cambria"/>
        <family val="1"/>
        <scheme val="major"/>
      </rPr>
      <t>Computron has no amortization charges.</t>
    </r>
  </si>
  <si>
    <r>
      <t>Depreciation and amortization</t>
    </r>
    <r>
      <rPr>
        <b/>
        <vertAlign val="superscript"/>
        <sz val="11"/>
        <rFont val="Cambria"/>
        <family val="1"/>
      </rPr>
      <t>a</t>
    </r>
  </si>
  <si>
    <t>Other Data</t>
  </si>
  <si>
    <t>Dividend exclusion rate =</t>
  </si>
  <si>
    <t>Dividend income received =</t>
  </si>
  <si>
    <t>Interest income received =</t>
  </si>
  <si>
    <t>million</t>
  </si>
  <si>
    <t>Federal corporate tax liability =</t>
  </si>
  <si>
    <t>Federal tax rate =</t>
  </si>
  <si>
    <t>Taxable income =</t>
  </si>
  <si>
    <t>Pre-tax interest - tax on interest</t>
  </si>
  <si>
    <t>=</t>
  </si>
  <si>
    <t>Interest rate)(amount invested) - (tax rate)(pre-tax interest)</t>
  </si>
  <si>
    <t>Pre-tax interest</t>
  </si>
  <si>
    <t>Tax rate at which you would be indifferent</t>
  </si>
  <si>
    <t>Tax rate =</t>
  </si>
  <si>
    <t>1 - (Muni yield / Corp yield)</t>
  </si>
  <si>
    <t>There is no tax on the muni</t>
  </si>
  <si>
    <t>(Interest rate)(amount invested)</t>
  </si>
  <si>
    <t>After-tax yield on muni versus corp bond</t>
  </si>
  <si>
    <t>Uses of FCF</t>
  </si>
  <si>
    <t>Total liabilities</t>
  </si>
  <si>
    <t>Total liabilities and equity</t>
  </si>
  <si>
    <t>Net change in cash and equivalents</t>
  </si>
  <si>
    <t>Weighted average cost of capital (WACC)</t>
  </si>
  <si>
    <t xml:space="preserve">= </t>
  </si>
  <si>
    <t>g.  What is Computron's EVA?  The cost of capital was 10% in both years.</t>
  </si>
  <si>
    <t>f.  Calculate Computron’s return on invested capital (ROIC). Computron has a 10% cost of capital (WACC). What caused the decline in the ROIC? Was it due to operating profitability or capital utilization? Do you think Computron’s growth added value?</t>
  </si>
  <si>
    <t>j.  Assume that a corporation has $87 million of taxable income from operations. It also received interest income of $8 million and dividend income of $10 million.  The federal tax rate is 21% and the dividend exclusion rate is 50%. What is the company's federal tax liability?</t>
  </si>
  <si>
    <r>
      <t xml:space="preserve">k. The Tax Cut and Jobs Act was signed into law in 2017. Briefly describe its key provisions related to personal taxation. </t>
    </r>
    <r>
      <rPr>
        <b/>
        <sz val="11"/>
        <color rgb="FFFF0000"/>
        <rFont val="Cambria"/>
        <family val="1"/>
      </rPr>
      <t>Answer: See Mini Case Show.</t>
    </r>
  </si>
  <si>
    <r>
      <t xml:space="preserve">i. The Tax Cut and Jobs Act was signed into law in 2017. Briefly describe its key provisions related to corporate tax taxation.  </t>
    </r>
    <r>
      <rPr>
        <b/>
        <sz val="11"/>
        <color rgb="FFFF0000"/>
        <rFont val="Cambria"/>
        <family val="1"/>
      </rPr>
      <t>Answer: See Mini Case Show.</t>
    </r>
  </si>
  <si>
    <t>Corporate interest rate</t>
  </si>
  <si>
    <t>Municipal interest rate</t>
  </si>
  <si>
    <t xml:space="preserve">Corporate = </t>
  </si>
  <si>
    <t>After-tax interest</t>
  </si>
  <si>
    <t>Muni  =</t>
  </si>
  <si>
    <t>l.  Assume that you are in the 25% marginal tax bracket and that you have $20,000 to invest. You have narrowed your investment choices down to municipal bonds yielding 7% or equally risky corporate bonds with a yield of 10%. Which one should you choose and why? At what marginal tax rate would you be indifferent?</t>
  </si>
  <si>
    <t>Computron's Balance Sheets (Millions of Dollars)</t>
  </si>
  <si>
    <t>Computron's Income Statement (Millions of Dollars)</t>
  </si>
  <si>
    <t>Shares outstanding (millions)</t>
  </si>
  <si>
    <t>Common dividends (millions)</t>
  </si>
  <si>
    <t>Computron's Statement of Cash Flows (Millions of Dollars)</t>
  </si>
  <si>
    <t>−</t>
  </si>
  <si>
    <t>Net fixed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</si>
</sst>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2" formatCode="_(&quot;$&quot;* #,##0_);_(&quot;$&quot;* \(#,##0\);_(&quot;$&quot;* &quot;-&quot;_);_(@_)"/>
    <numFmt numFmtId="41" formatCode="_(* #,##0_);_(* \(#,##0\);_(* &quot;-&quot;_);_(@_)"/>
    <numFmt numFmtId="164" formatCode="#,##0.0"/>
    <numFmt numFmtId="165" formatCode="&quot;$&quot;#,##0.00"/>
    <numFmt numFmtId="166" formatCode="&quot;$&quot;#,##0.0"/>
    <numFmt numFmtId="167" formatCode="&quot;$&quot;#,##0"/>
    <numFmt numFmtId="168" formatCode="0.0%"/>
    <numFmt numFmtId="169" formatCode="&quot;$&quot;#,##0.0_);\(&quot;$&quot;#,##0.0\)"/>
    <numFmt numFmtId="170" formatCode="&quot;$&quot;#,##0.0_);[Red]\(&quot;$&quot;#,##0.0\)"/>
    <numFmt numFmtId="171" formatCode="_(&quot;$&quot;* #,##0.0_);_(&quot;$&quot;* \(#,##0.0\);_(&quot;$&quot;* &quot;-&quot;_);_(@_)"/>
    <numFmt numFmtId="173" formatCode="_(&quot;$&quot;* #,##0_);_(&quot;$&quot;* \(#,##0\);_(&quot;$&quot;* &quot;-&quot;?_);_(@_)"/>
  </numFmts>
  <fonts count="35" x14ac:knownFonts="1">
    <font>
      <sz val="10"/>
      <name val="Arial"/>
    </font>
    <font>
      <sz val="10"/>
      <name val="Arial"/>
      <family val="2"/>
    </font>
    <font>
      <b/>
      <sz val="10"/>
      <color indexed="8"/>
      <name val="Tahoma"/>
      <family val="2"/>
    </font>
    <font>
      <b/>
      <sz val="8"/>
      <color indexed="8"/>
      <name val="Tahoma"/>
      <family val="2"/>
    </font>
    <font>
      <sz val="10"/>
      <color indexed="81"/>
      <name val="Tahoma"/>
      <family val="2"/>
    </font>
    <font>
      <b/>
      <sz val="8"/>
      <color indexed="81"/>
      <name val="Tahoma"/>
      <family val="2"/>
    </font>
    <font>
      <b/>
      <sz val="11"/>
      <name val="Cambria"/>
      <family val="1"/>
    </font>
    <font>
      <b/>
      <sz val="11"/>
      <color indexed="16"/>
      <name val="Cambria"/>
      <family val="1"/>
    </font>
    <font>
      <b/>
      <sz val="11"/>
      <color indexed="12"/>
      <name val="Cambria"/>
      <family val="1"/>
    </font>
    <font>
      <b/>
      <sz val="11"/>
      <color indexed="21"/>
      <name val="Cambria"/>
      <family val="1"/>
    </font>
    <font>
      <b/>
      <sz val="11"/>
      <color indexed="18"/>
      <name val="Cambria"/>
      <family val="1"/>
    </font>
    <font>
      <sz val="11"/>
      <name val="Cambria"/>
      <family val="1"/>
    </font>
    <font>
      <b/>
      <sz val="11"/>
      <color rgb="FF000080"/>
      <name val="Cambria"/>
      <family val="1"/>
    </font>
    <font>
      <b/>
      <i/>
      <sz val="11"/>
      <name val="Cambria"/>
      <family val="1"/>
    </font>
    <font>
      <b/>
      <sz val="11"/>
      <color indexed="10"/>
      <name val="Cambria"/>
      <family val="1"/>
    </font>
    <font>
      <b/>
      <u/>
      <sz val="11"/>
      <name val="Cambria"/>
      <family val="1"/>
    </font>
    <font>
      <sz val="11"/>
      <color indexed="18"/>
      <name val="Cambria"/>
      <family val="1"/>
    </font>
    <font>
      <sz val="11"/>
      <color indexed="12"/>
      <name val="Cambria"/>
      <family val="1"/>
    </font>
    <font>
      <b/>
      <u/>
      <sz val="11"/>
      <color indexed="12"/>
      <name val="Cambria"/>
      <family val="1"/>
    </font>
    <font>
      <b/>
      <sz val="11"/>
      <color indexed="8"/>
      <name val="Cambria"/>
      <family val="1"/>
    </font>
    <font>
      <b/>
      <vertAlign val="subscript"/>
      <sz val="11"/>
      <color indexed="8"/>
      <name val="Cambria"/>
      <family val="1"/>
    </font>
    <font>
      <b/>
      <sz val="11"/>
      <color indexed="60"/>
      <name val="Cambria"/>
      <family val="1"/>
    </font>
    <font>
      <b/>
      <sz val="11"/>
      <color indexed="48"/>
      <name val="Cambria"/>
      <family val="1"/>
    </font>
    <font>
      <b/>
      <sz val="11"/>
      <name val="Cambria"/>
      <family val="1"/>
      <scheme val="major"/>
    </font>
    <font>
      <sz val="10"/>
      <name val="Arial"/>
      <family val="2"/>
    </font>
    <font>
      <b/>
      <sz val="11"/>
      <color rgb="FFFF0000"/>
      <name val="Cambria"/>
      <family val="1"/>
    </font>
    <font>
      <b/>
      <sz val="14"/>
      <name val="Calibri"/>
      <family val="2"/>
    </font>
    <font>
      <b/>
      <i/>
      <sz val="11"/>
      <name val="Cambria"/>
      <family val="1"/>
      <scheme val="major"/>
    </font>
    <font>
      <b/>
      <sz val="8"/>
      <color rgb="FF0000CC"/>
      <name val="Cambria"/>
      <family val="1"/>
    </font>
    <font>
      <b/>
      <sz val="10"/>
      <name val="Cambria"/>
      <family val="1"/>
      <scheme val="major"/>
    </font>
    <font>
      <b/>
      <vertAlign val="superscript"/>
      <sz val="11"/>
      <name val="Cambria"/>
      <family val="1"/>
      <scheme val="major"/>
    </font>
    <font>
      <b/>
      <vertAlign val="superscript"/>
      <sz val="11"/>
      <name val="Cambria"/>
      <family val="1"/>
    </font>
    <font>
      <b/>
      <sz val="11"/>
      <color rgb="FF0000FF"/>
      <name val="Cambria"/>
      <family val="1"/>
      <scheme val="major"/>
    </font>
    <font>
      <b/>
      <sz val="11"/>
      <color rgb="FF800000"/>
      <name val="Cambria"/>
      <family val="1"/>
    </font>
    <font>
      <b/>
      <sz val="11"/>
      <name val="Calibri"/>
      <family val="2"/>
    </font>
  </fonts>
  <fills count="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rgb="FFFFFFCC"/>
        <bgColor indexed="64"/>
      </patternFill>
    </fill>
    <fill>
      <patternFill patternType="solid">
        <fgColor rgb="FFFFFFCC"/>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s>
  <cellStyleXfs count="6">
    <xf numFmtId="0" fontId="0" fillId="0" borderId="0"/>
    <xf numFmtId="9" fontId="1" fillId="0" borderId="0" applyFont="0" applyFill="0" applyBorder="0" applyAlignment="0" applyProtection="0"/>
    <xf numFmtId="0" fontId="24" fillId="5" borderId="5" applyNumberFormat="0" applyFont="0" applyAlignment="0" applyProtection="0"/>
    <xf numFmtId="3" fontId="28" fillId="0" borderId="0" applyNumberFormat="0" applyFill="0" applyBorder="0" applyAlignment="0" applyProtection="0"/>
    <xf numFmtId="0" fontId="29" fillId="4" borderId="0" applyNumberFormat="0" applyFont="0" applyBorder="0" applyAlignment="0"/>
    <xf numFmtId="3" fontId="28" fillId="0" borderId="0" applyNumberFormat="0" applyFill="0" applyBorder="0" applyAlignment="0" applyProtection="0"/>
  </cellStyleXfs>
  <cellXfs count="240">
    <xf numFmtId="0" fontId="0" fillId="0" borderId="0" xfId="0"/>
    <xf numFmtId="0" fontId="6" fillId="0" borderId="0" xfId="0" applyFont="1" applyFill="1"/>
    <xf numFmtId="0" fontId="6" fillId="0" borderId="0" xfId="0" applyNumberFormat="1" applyFont="1" applyFill="1"/>
    <xf numFmtId="14" fontId="6" fillId="0" borderId="0" xfId="0" applyNumberFormat="1" applyFont="1" applyFill="1"/>
    <xf numFmtId="0" fontId="6" fillId="0" borderId="0" xfId="0" quotePrefix="1" applyFont="1" applyFill="1" applyAlignment="1">
      <alignment horizontal="left"/>
    </xf>
    <xf numFmtId="0" fontId="8" fillId="0" borderId="0" xfId="0" applyFont="1" applyFill="1"/>
    <xf numFmtId="0" fontId="9" fillId="0" borderId="0" xfId="0" applyFont="1" applyFill="1"/>
    <xf numFmtId="0" fontId="8" fillId="0" borderId="0" xfId="0" applyNumberFormat="1" applyFont="1" applyFill="1"/>
    <xf numFmtId="0" fontId="7" fillId="0" borderId="0" xfId="0" applyFont="1" applyFill="1"/>
    <xf numFmtId="0" fontId="10" fillId="0" borderId="0" xfId="0" applyFont="1" applyFill="1"/>
    <xf numFmtId="0" fontId="10" fillId="0" borderId="0" xfId="0" quotePrefix="1" applyFont="1" applyFill="1" applyAlignment="1">
      <alignment wrapText="1"/>
    </xf>
    <xf numFmtId="0" fontId="11" fillId="0" borderId="0" xfId="0" applyFont="1" applyAlignment="1">
      <alignment wrapText="1"/>
    </xf>
    <xf numFmtId="0" fontId="6" fillId="0" borderId="0" xfId="0" applyFont="1" applyFill="1" applyProtection="1">
      <protection locked="0"/>
    </xf>
    <xf numFmtId="0" fontId="10" fillId="0" borderId="0" xfId="0" applyFont="1" applyFill="1" applyAlignment="1">
      <alignment horizontal="left"/>
    </xf>
    <xf numFmtId="0" fontId="13" fillId="0" borderId="0" xfId="0" applyFont="1" applyFill="1"/>
    <xf numFmtId="0" fontId="6" fillId="2" borderId="0" xfId="0" applyNumberFormat="1" applyFont="1" applyFill="1" applyBorder="1"/>
    <xf numFmtId="0" fontId="6" fillId="2" borderId="0" xfId="0" applyFont="1" applyFill="1" applyBorder="1"/>
    <xf numFmtId="9" fontId="11" fillId="0" borderId="0" xfId="0" applyNumberFormat="1" applyFont="1" applyBorder="1"/>
    <xf numFmtId="167" fontId="6" fillId="2" borderId="0" xfId="0" applyNumberFormat="1" applyFont="1" applyFill="1" applyBorder="1"/>
    <xf numFmtId="9" fontId="6" fillId="2" borderId="0" xfId="1" applyFont="1" applyFill="1" applyBorder="1"/>
    <xf numFmtId="0" fontId="6" fillId="0" borderId="0" xfId="0" applyFont="1" applyFill="1" applyBorder="1"/>
    <xf numFmtId="0" fontId="6" fillId="0" borderId="0" xfId="0" applyNumberFormat="1" applyFont="1" applyFill="1" applyBorder="1"/>
    <xf numFmtId="167" fontId="6" fillId="0" borderId="0" xfId="0" applyNumberFormat="1" applyFont="1" applyFill="1" applyBorder="1"/>
    <xf numFmtId="0" fontId="10" fillId="0" borderId="0" xfId="0" applyFont="1" applyFill="1" applyAlignment="1"/>
    <xf numFmtId="164" fontId="6" fillId="2" borderId="0" xfId="0" applyNumberFormat="1" applyFont="1" applyFill="1" applyBorder="1"/>
    <xf numFmtId="169" fontId="6" fillId="0" borderId="0" xfId="0" applyNumberFormat="1" applyFont="1" applyFill="1" applyBorder="1"/>
    <xf numFmtId="0" fontId="10" fillId="0" borderId="0" xfId="0" quotePrefix="1" applyFont="1" applyFill="1" applyAlignment="1">
      <alignment horizontal="left"/>
    </xf>
    <xf numFmtId="0" fontId="10" fillId="0" borderId="0" xfId="0" applyNumberFormat="1" applyFont="1" applyFill="1" applyAlignment="1"/>
    <xf numFmtId="0" fontId="10" fillId="0" borderId="0" xfId="0" applyNumberFormat="1" applyFont="1" applyFill="1" applyAlignment="1">
      <alignment horizontal="left"/>
    </xf>
    <xf numFmtId="0" fontId="11" fillId="0" borderId="0" xfId="0" applyFont="1" applyFill="1" applyAlignment="1">
      <alignment horizontal="left"/>
    </xf>
    <xf numFmtId="166" fontId="14" fillId="0" borderId="0" xfId="0" applyNumberFormat="1" applyFont="1" applyFill="1" applyAlignment="1">
      <alignment horizontal="center"/>
    </xf>
    <xf numFmtId="0" fontId="11" fillId="0" borderId="0" xfId="0" applyFont="1" applyFill="1" applyAlignment="1">
      <alignment horizontal="center"/>
    </xf>
    <xf numFmtId="0" fontId="11" fillId="0" borderId="0" xfId="0" applyFont="1"/>
    <xf numFmtId="0" fontId="16" fillId="0" borderId="0" xfId="0" applyFont="1" applyFill="1"/>
    <xf numFmtId="0" fontId="16" fillId="0" borderId="0" xfId="0" applyFont="1"/>
    <xf numFmtId="1" fontId="6" fillId="0" borderId="0" xfId="0" applyNumberFormat="1" applyFont="1" applyFill="1"/>
    <xf numFmtId="0" fontId="6" fillId="0" borderId="0" xfId="0" quotePrefix="1" applyFont="1" applyFill="1" applyAlignment="1">
      <alignment horizontal="right"/>
    </xf>
    <xf numFmtId="0" fontId="6" fillId="0" borderId="0" xfId="0" quotePrefix="1" applyFont="1" applyFill="1" applyAlignment="1">
      <alignment horizontal="center"/>
    </xf>
    <xf numFmtId="0" fontId="6" fillId="0" borderId="0" xfId="0" applyFont="1" applyFill="1" applyAlignment="1">
      <alignment horizontal="center"/>
    </xf>
    <xf numFmtId="167" fontId="8" fillId="0" borderId="0" xfId="0" applyNumberFormat="1" applyFont="1" applyFill="1" applyAlignment="1">
      <alignment horizontal="center"/>
    </xf>
    <xf numFmtId="9" fontId="8" fillId="0" borderId="0" xfId="0" applyNumberFormat="1" applyFont="1" applyFill="1" applyAlignment="1">
      <alignment horizontal="center"/>
    </xf>
    <xf numFmtId="166" fontId="6" fillId="0" borderId="0" xfId="0" applyNumberFormat="1" applyFont="1" applyFill="1" applyAlignment="1">
      <alignment horizontal="center"/>
    </xf>
    <xf numFmtId="0" fontId="6" fillId="0" borderId="0" xfId="0" applyFont="1" applyFill="1" applyAlignment="1">
      <alignment horizontal="left"/>
    </xf>
    <xf numFmtId="0" fontId="16" fillId="0" borderId="0" xfId="0" applyFont="1" applyFill="1" applyAlignment="1">
      <alignment vertical="center" wrapText="1"/>
    </xf>
    <xf numFmtId="0" fontId="16" fillId="0" borderId="0" xfId="0" applyFont="1" applyAlignment="1">
      <alignment wrapText="1"/>
    </xf>
    <xf numFmtId="0" fontId="10" fillId="0" borderId="0" xfId="0" applyFont="1" applyFill="1" applyAlignment="1">
      <alignment wrapText="1"/>
    </xf>
    <xf numFmtId="0" fontId="6" fillId="0" borderId="0" xfId="0" applyFont="1" applyFill="1" applyAlignment="1">
      <alignment horizontal="center" vertical="center" wrapText="1"/>
    </xf>
    <xf numFmtId="167" fontId="8" fillId="0" borderId="0" xfId="0" applyNumberFormat="1" applyFont="1" applyAlignment="1">
      <alignment horizontal="center" vertical="center"/>
    </xf>
    <xf numFmtId="0" fontId="14" fillId="0" borderId="0" xfId="0" applyFont="1" applyFill="1"/>
    <xf numFmtId="0" fontId="17" fillId="0" borderId="0" xfId="0" applyFont="1"/>
    <xf numFmtId="0" fontId="11" fillId="0" borderId="0" xfId="0" applyFont="1" applyAlignment="1">
      <alignment horizontal="center"/>
    </xf>
    <xf numFmtId="167" fontId="6" fillId="0" borderId="0" xfId="0" applyNumberFormat="1"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167" fontId="14" fillId="0" borderId="0" xfId="0" applyNumberFormat="1" applyFont="1" applyAlignment="1">
      <alignment horizontal="center"/>
    </xf>
    <xf numFmtId="167" fontId="11" fillId="0" borderId="0" xfId="0" applyNumberFormat="1" applyFont="1" applyFill="1" applyAlignment="1">
      <alignment horizontal="center"/>
    </xf>
    <xf numFmtId="0" fontId="11" fillId="0" borderId="0" xfId="0" applyFont="1" applyFill="1"/>
    <xf numFmtId="167" fontId="6" fillId="0" borderId="0" xfId="0" applyNumberFormat="1" applyFont="1" applyFill="1" applyAlignment="1">
      <alignment horizontal="center"/>
    </xf>
    <xf numFmtId="167" fontId="14" fillId="0" borderId="0" xfId="0" applyNumberFormat="1" applyFont="1" applyFill="1" applyAlignment="1">
      <alignment horizontal="center"/>
    </xf>
    <xf numFmtId="0" fontId="6" fillId="0" borderId="0" xfId="0" applyFont="1"/>
    <xf numFmtId="166" fontId="8" fillId="0" borderId="0" xfId="0" applyNumberFormat="1" applyFont="1" applyFill="1" applyAlignment="1">
      <alignment horizontal="center"/>
    </xf>
    <xf numFmtId="167" fontId="8" fillId="0" borderId="0" xfId="0" quotePrefix="1" applyNumberFormat="1" applyFont="1" applyFill="1" applyAlignment="1">
      <alignment horizontal="center"/>
    </xf>
    <xf numFmtId="167" fontId="14" fillId="0" borderId="0" xfId="0" applyNumberFormat="1" applyFont="1" applyFill="1" applyBorder="1" applyAlignment="1">
      <alignment horizontal="center"/>
    </xf>
    <xf numFmtId="167" fontId="8" fillId="0" borderId="0" xfId="0" quotePrefix="1" applyNumberFormat="1" applyFont="1" applyFill="1" applyAlignment="1"/>
    <xf numFmtId="0" fontId="15" fillId="0" borderId="0" xfId="0" applyFont="1" applyFill="1" applyBorder="1"/>
    <xf numFmtId="167" fontId="18" fillId="0" borderId="0" xfId="0" quotePrefix="1" applyNumberFormat="1" applyFont="1" applyFill="1" applyAlignment="1"/>
    <xf numFmtId="0" fontId="6" fillId="0" borderId="0" xfId="0" applyFont="1" applyFill="1" applyBorder="1" applyAlignment="1">
      <alignment horizontal="left"/>
    </xf>
    <xf numFmtId="0" fontId="6" fillId="0" borderId="0" xfId="0" applyFont="1" applyFill="1" applyAlignment="1"/>
    <xf numFmtId="0" fontId="6" fillId="0" borderId="0" xfId="0" applyNumberFormat="1" applyFont="1" applyFill="1" applyAlignment="1">
      <alignment horizontal="center"/>
    </xf>
    <xf numFmtId="167" fontId="8" fillId="0" borderId="0" xfId="0" applyNumberFormat="1" applyFont="1" applyAlignment="1">
      <alignment horizontal="center"/>
    </xf>
    <xf numFmtId="3" fontId="6" fillId="0" borderId="0" xfId="0" applyNumberFormat="1" applyFont="1" applyFill="1" applyAlignment="1">
      <alignment horizontal="center"/>
    </xf>
    <xf numFmtId="10" fontId="6" fillId="0" borderId="0" xfId="0" applyNumberFormat="1" applyFont="1" applyFill="1" applyBorder="1" applyAlignment="1">
      <alignment horizontal="center"/>
    </xf>
    <xf numFmtId="170" fontId="8" fillId="0" borderId="0" xfId="0" applyNumberFormat="1" applyFont="1" applyFill="1" applyAlignment="1">
      <alignment horizontal="center"/>
    </xf>
    <xf numFmtId="0" fontId="11" fillId="0" borderId="0" xfId="0" applyFont="1" applyAlignment="1"/>
    <xf numFmtId="0" fontId="6" fillId="0" borderId="0" xfId="0" applyFont="1" applyAlignment="1">
      <alignment horizontal="center"/>
    </xf>
    <xf numFmtId="0" fontId="6" fillId="0" borderId="0" xfId="0" applyFont="1" applyAlignment="1">
      <alignment horizontal="left"/>
    </xf>
    <xf numFmtId="9" fontId="8" fillId="0" borderId="0" xfId="0" applyNumberFormat="1" applyFont="1" applyAlignment="1">
      <alignment horizontal="center"/>
    </xf>
    <xf numFmtId="167" fontId="6" fillId="0" borderId="0" xfId="0" applyNumberFormat="1" applyFont="1" applyFill="1"/>
    <xf numFmtId="167" fontId="6" fillId="0" borderId="0" xfId="0" applyNumberFormat="1" applyFont="1" applyAlignment="1">
      <alignment horizontal="center"/>
    </xf>
    <xf numFmtId="165" fontId="8" fillId="0" borderId="0" xfId="0" applyNumberFormat="1" applyFont="1" applyFill="1"/>
    <xf numFmtId="3" fontId="8" fillId="0" borderId="0" xfId="0" applyNumberFormat="1" applyFont="1" applyFill="1"/>
    <xf numFmtId="165" fontId="6" fillId="0" borderId="0" xfId="0" applyNumberFormat="1" applyFont="1" applyFill="1"/>
    <xf numFmtId="0" fontId="10" fillId="0" borderId="0" xfId="0" applyFont="1" applyAlignment="1">
      <alignment horizontal="left"/>
    </xf>
    <xf numFmtId="165" fontId="8" fillId="0" borderId="0" xfId="0" applyNumberFormat="1" applyFont="1" applyAlignment="1">
      <alignment horizontal="center"/>
    </xf>
    <xf numFmtId="3" fontId="8"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xf numFmtId="0" fontId="10" fillId="0" borderId="0" xfId="0" applyFont="1" applyAlignment="1">
      <alignment wrapText="1"/>
    </xf>
    <xf numFmtId="0" fontId="10" fillId="0" borderId="0" xfId="0" applyFont="1" applyAlignment="1">
      <alignment horizontal="right"/>
    </xf>
    <xf numFmtId="167" fontId="8" fillId="0" borderId="0" xfId="0" applyNumberFormat="1" applyFont="1"/>
    <xf numFmtId="168" fontId="6" fillId="0" borderId="0" xfId="1" applyNumberFormat="1" applyFont="1" applyBorder="1" applyAlignment="1">
      <alignment horizontal="center"/>
    </xf>
    <xf numFmtId="167" fontId="6" fillId="0" borderId="0" xfId="0" applyNumberFormat="1" applyFont="1" applyBorder="1" applyAlignment="1">
      <alignment horizontal="center"/>
    </xf>
    <xf numFmtId="167" fontId="6" fillId="0" borderId="0" xfId="0" applyNumberFormat="1" applyFont="1" applyBorder="1" applyAlignment="1">
      <alignment horizontal="left"/>
    </xf>
    <xf numFmtId="167" fontId="6" fillId="0" borderId="0" xfId="0" applyNumberFormat="1" applyFont="1" applyFill="1" applyBorder="1" applyAlignment="1">
      <alignment horizontal="left"/>
    </xf>
    <xf numFmtId="167" fontId="6" fillId="0" borderId="0" xfId="0" applyNumberFormat="1" applyFont="1" applyFill="1" applyBorder="1" applyAlignment="1">
      <alignment horizontal="center"/>
    </xf>
    <xf numFmtId="168" fontId="14" fillId="0" borderId="0" xfId="1" applyNumberFormat="1" applyFont="1" applyFill="1" applyBorder="1" applyAlignment="1">
      <alignment horizontal="center"/>
    </xf>
    <xf numFmtId="168" fontId="6" fillId="0" borderId="0" xfId="1" applyNumberFormat="1" applyFont="1" applyFill="1" applyBorder="1" applyAlignment="1">
      <alignment horizontal="center"/>
    </xf>
    <xf numFmtId="165" fontId="14" fillId="0" borderId="0" xfId="1" applyNumberFormat="1" applyFont="1" applyFill="1" applyBorder="1" applyAlignment="1">
      <alignment horizontal="center"/>
    </xf>
    <xf numFmtId="167" fontId="21" fillId="0" borderId="0" xfId="0" applyNumberFormat="1" applyFont="1" applyBorder="1" applyAlignment="1">
      <alignment horizontal="left"/>
    </xf>
    <xf numFmtId="168" fontId="6" fillId="0" borderId="0" xfId="1" applyNumberFormat="1" applyFont="1" applyBorder="1" applyAlignment="1">
      <alignment horizontal="left"/>
    </xf>
    <xf numFmtId="167" fontId="8" fillId="0" borderId="0" xfId="0" applyNumberFormat="1" applyFont="1" applyBorder="1" applyAlignment="1">
      <alignment horizontal="center"/>
    </xf>
    <xf numFmtId="9" fontId="8" fillId="0" borderId="0" xfId="0" applyNumberFormat="1" applyFont="1" applyBorder="1" applyAlignment="1">
      <alignment horizontal="center"/>
    </xf>
    <xf numFmtId="168" fontId="8" fillId="0" borderId="0" xfId="0" applyNumberFormat="1" applyFont="1" applyBorder="1" applyAlignment="1">
      <alignment horizontal="center"/>
    </xf>
    <xf numFmtId="9" fontId="6" fillId="0" borderId="0" xfId="0" applyNumberFormat="1" applyFont="1" applyBorder="1" applyAlignment="1">
      <alignment horizontal="center"/>
    </xf>
    <xf numFmtId="0" fontId="6" fillId="0" borderId="0" xfId="0" applyFont="1" applyBorder="1" applyAlignment="1">
      <alignment horizontal="center"/>
    </xf>
    <xf numFmtId="167" fontId="22" fillId="0" borderId="0" xfId="0" applyNumberFormat="1" applyFont="1" applyBorder="1"/>
    <xf numFmtId="167" fontId="6" fillId="0" borderId="0" xfId="0" applyNumberFormat="1" applyFont="1" applyBorder="1"/>
    <xf numFmtId="0" fontId="6" fillId="0" borderId="0" xfId="0" applyFont="1" applyBorder="1"/>
    <xf numFmtId="167" fontId="14" fillId="0" borderId="0" xfId="0" quotePrefix="1" applyNumberFormat="1" applyFont="1" applyBorder="1"/>
    <xf numFmtId="42" fontId="23" fillId="4" borderId="0" xfId="0" applyNumberFormat="1" applyFont="1" applyFill="1" applyBorder="1" applyAlignment="1">
      <alignment horizontal="left" indent="1"/>
    </xf>
    <xf numFmtId="41" fontId="23" fillId="4" borderId="2" xfId="0" applyNumberFormat="1" applyFont="1" applyFill="1" applyBorder="1" applyAlignment="1">
      <alignment horizontal="left" indent="1"/>
    </xf>
    <xf numFmtId="41" fontId="23" fillId="4" borderId="0" xfId="0" applyNumberFormat="1" applyFont="1" applyFill="1" applyBorder="1" applyAlignment="1">
      <alignment horizontal="left" indent="1"/>
    </xf>
    <xf numFmtId="42" fontId="23" fillId="4" borderId="3" xfId="0" applyNumberFormat="1" applyFont="1" applyFill="1" applyBorder="1" applyAlignment="1">
      <alignment horizontal="left" indent="1"/>
    </xf>
    <xf numFmtId="42" fontId="23" fillId="4" borderId="4" xfId="0" applyNumberFormat="1" applyFont="1" applyFill="1" applyBorder="1" applyAlignment="1">
      <alignment horizontal="left" indent="1"/>
    </xf>
    <xf numFmtId="0" fontId="6" fillId="0" borderId="0" xfId="0" applyFont="1" applyFill="1" applyAlignment="1">
      <alignment horizontal="center"/>
    </xf>
    <xf numFmtId="0" fontId="0" fillId="0" borderId="0" xfId="0" quotePrefix="1"/>
    <xf numFmtId="1" fontId="6" fillId="0" borderId="2" xfId="0" applyNumberFormat="1" applyFont="1" applyFill="1" applyBorder="1"/>
    <xf numFmtId="0" fontId="26" fillId="0" borderId="0" xfId="0" applyFont="1" applyAlignment="1">
      <alignment horizontal="center"/>
    </xf>
    <xf numFmtId="0" fontId="12" fillId="0" borderId="0" xfId="0" quotePrefix="1" applyNumberFormat="1" applyFont="1" applyFill="1" applyAlignment="1">
      <alignment horizontal="left" vertical="top" wrapText="1"/>
    </xf>
    <xf numFmtId="167" fontId="6" fillId="0" borderId="0" xfId="0" applyNumberFormat="1" applyFont="1" applyBorder="1" applyAlignment="1">
      <alignment horizontal="center"/>
    </xf>
    <xf numFmtId="171" fontId="23" fillId="4" borderId="0" xfId="0" applyNumberFormat="1" applyFont="1" applyFill="1" applyBorder="1" applyAlignment="1">
      <alignment horizontal="left" indent="1"/>
    </xf>
    <xf numFmtId="173" fontId="6" fillId="2" borderId="0" xfId="0" applyNumberFormat="1" applyFont="1" applyFill="1" applyBorder="1"/>
    <xf numFmtId="0" fontId="10" fillId="0" borderId="0" xfId="0" quotePrefix="1" applyFont="1" applyFill="1" applyAlignment="1">
      <alignment horizontal="left" vertical="center" wrapText="1"/>
    </xf>
    <xf numFmtId="0" fontId="12" fillId="0" borderId="0" xfId="0" quotePrefix="1" applyNumberFormat="1" applyFont="1" applyFill="1" applyAlignment="1">
      <alignment horizontal="left" vertical="top" wrapText="1"/>
    </xf>
    <xf numFmtId="167" fontId="6" fillId="3" borderId="1" xfId="0" applyNumberFormat="1" applyFont="1" applyFill="1" applyBorder="1" applyAlignment="1">
      <alignment horizontal="center"/>
    </xf>
    <xf numFmtId="168" fontId="6" fillId="3" borderId="1" xfId="0" applyNumberFormat="1" applyFont="1" applyFill="1" applyBorder="1" applyAlignment="1">
      <alignment horizontal="center"/>
    </xf>
    <xf numFmtId="10" fontId="6" fillId="3" borderId="1" xfId="0" applyNumberFormat="1" applyFont="1" applyFill="1" applyBorder="1" applyAlignment="1">
      <alignment horizontal="center"/>
    </xf>
    <xf numFmtId="165" fontId="6" fillId="3" borderId="1" xfId="0" applyNumberFormat="1" applyFont="1" applyFill="1" applyBorder="1" applyAlignment="1">
      <alignment horizontal="center"/>
    </xf>
    <xf numFmtId="0" fontId="23" fillId="4" borderId="0" xfId="0" applyNumberFormat="1" applyFont="1" applyFill="1" applyBorder="1"/>
    <xf numFmtId="0" fontId="23" fillId="4" borderId="0" xfId="0" applyFont="1" applyFill="1" applyBorder="1"/>
    <xf numFmtId="0" fontId="6" fillId="4" borderId="0" xfId="4" applyNumberFormat="1" applyFont="1" applyBorder="1"/>
    <xf numFmtId="0" fontId="6" fillId="4" borderId="0" xfId="4" applyFont="1" applyBorder="1"/>
    <xf numFmtId="167" fontId="8" fillId="4" borderId="0" xfId="4" applyNumberFormat="1" applyFont="1" applyBorder="1"/>
    <xf numFmtId="0" fontId="23" fillId="4" borderId="0" xfId="4" applyNumberFormat="1" applyFont="1" applyBorder="1"/>
    <xf numFmtId="0" fontId="23" fillId="4" borderId="0" xfId="4" applyFont="1" applyBorder="1"/>
    <xf numFmtId="165" fontId="8" fillId="4" borderId="0" xfId="4" applyNumberFormat="1" applyFont="1" applyBorder="1"/>
    <xf numFmtId="3" fontId="8" fillId="4" borderId="0" xfId="4" applyNumberFormat="1" applyFont="1" applyBorder="1"/>
    <xf numFmtId="9" fontId="8" fillId="4" borderId="0" xfId="4" applyNumberFormat="1" applyFont="1" applyBorder="1"/>
    <xf numFmtId="10" fontId="32" fillId="4" borderId="0" xfId="4" applyNumberFormat="1" applyFont="1" applyBorder="1"/>
    <xf numFmtId="9" fontId="8" fillId="0" borderId="0" xfId="1" applyFont="1"/>
    <xf numFmtId="167" fontId="8" fillId="0" borderId="0" xfId="0" applyNumberFormat="1" applyFont="1" applyBorder="1"/>
    <xf numFmtId="0" fontId="19" fillId="0" borderId="0" xfId="0" applyFont="1" applyAlignment="1">
      <alignment horizontal="right"/>
    </xf>
    <xf numFmtId="0" fontId="19" fillId="0" borderId="0" xfId="0" quotePrefix="1" applyFont="1" applyAlignment="1">
      <alignment horizontal="right"/>
    </xf>
    <xf numFmtId="0" fontId="6" fillId="0" borderId="0" xfId="0" quotePrefix="1" applyFont="1"/>
    <xf numFmtId="0" fontId="25" fillId="0" borderId="0" xfId="0" applyFont="1" applyFill="1" applyAlignment="1">
      <alignment horizontal="left"/>
    </xf>
    <xf numFmtId="22" fontId="6" fillId="0" borderId="0" xfId="0" applyNumberFormat="1" applyFont="1" applyFill="1" applyAlignment="1"/>
    <xf numFmtId="42" fontId="0" fillId="0" borderId="0" xfId="0" applyNumberFormat="1"/>
    <xf numFmtId="0" fontId="33" fillId="0" borderId="0" xfId="0" applyFont="1" applyFill="1" applyAlignment="1">
      <alignment horizontal="left"/>
    </xf>
    <xf numFmtId="0" fontId="33" fillId="0" borderId="0" xfId="0" quotePrefix="1" applyFont="1" applyFill="1" applyAlignment="1">
      <alignment horizontal="left"/>
    </xf>
    <xf numFmtId="0" fontId="33" fillId="0" borderId="0" xfId="0" applyFont="1" applyFill="1"/>
    <xf numFmtId="0" fontId="33" fillId="0" borderId="0" xfId="0" applyFont="1" applyFill="1" applyBorder="1"/>
    <xf numFmtId="166" fontId="6" fillId="0" borderId="0" xfId="0" applyNumberFormat="1" applyFont="1" applyAlignment="1">
      <alignment horizontal="center"/>
    </xf>
    <xf numFmtId="42" fontId="23" fillId="4" borderId="6" xfId="0" applyNumberFormat="1" applyFont="1" applyFill="1" applyBorder="1" applyAlignment="1">
      <alignment horizontal="left" indent="1"/>
    </xf>
    <xf numFmtId="0" fontId="19" fillId="0" borderId="0" xfId="0" quotePrefix="1" applyFont="1" applyFill="1" applyAlignment="1">
      <alignment horizontal="right"/>
    </xf>
    <xf numFmtId="0" fontId="19" fillId="0" borderId="0" xfId="0" applyFont="1" applyFill="1" applyAlignment="1">
      <alignment horizontal="right"/>
    </xf>
    <xf numFmtId="0" fontId="6" fillId="0" borderId="0" xfId="0" quotePrefix="1" applyFont="1" applyAlignment="1">
      <alignment horizontal="right"/>
    </xf>
    <xf numFmtId="0" fontId="6" fillId="0" borderId="0" xfId="0" applyFont="1" applyFill="1" applyAlignment="1">
      <alignment horizontal="right"/>
    </xf>
    <xf numFmtId="0" fontId="1" fillId="0" borderId="0" xfId="0" applyFont="1"/>
    <xf numFmtId="0" fontId="7" fillId="0" borderId="0" xfId="0" quotePrefix="1" applyFont="1" applyFill="1" applyAlignment="1">
      <alignment horizontal="center"/>
    </xf>
    <xf numFmtId="0" fontId="7" fillId="0" borderId="0" xfId="0" applyFont="1" applyFill="1" applyAlignment="1">
      <alignment horizontal="center"/>
    </xf>
    <xf numFmtId="0" fontId="10" fillId="0" borderId="0" xfId="0" quotePrefix="1" applyFont="1" applyFill="1" applyAlignment="1">
      <alignment horizontal="left" vertical="center" wrapText="1"/>
    </xf>
    <xf numFmtId="0" fontId="10" fillId="0" borderId="0" xfId="0" quotePrefix="1" applyFont="1" applyFill="1" applyAlignment="1">
      <alignment horizontal="left" wrapText="1"/>
    </xf>
    <xf numFmtId="0" fontId="10" fillId="0" borderId="0" xfId="0" quotePrefix="1" applyNumberFormat="1" applyFont="1" applyFill="1" applyAlignment="1">
      <alignment horizontal="left" vertical="top" wrapText="1"/>
    </xf>
    <xf numFmtId="0" fontId="10" fillId="0" borderId="0" xfId="0" applyFont="1" applyAlignment="1">
      <alignment horizontal="left" wrapText="1"/>
    </xf>
    <xf numFmtId="0" fontId="10" fillId="0" borderId="0" xfId="0" applyNumberFormat="1" applyFont="1" applyFill="1" applyAlignment="1">
      <alignment horizontal="left"/>
    </xf>
    <xf numFmtId="0" fontId="12" fillId="0" borderId="0" xfId="0" quotePrefix="1" applyNumberFormat="1" applyFont="1" applyFill="1" applyAlignment="1">
      <alignment horizontal="left" vertical="top" wrapText="1"/>
    </xf>
    <xf numFmtId="0" fontId="10" fillId="0" borderId="0" xfId="0" quotePrefix="1" applyFont="1" applyFill="1" applyAlignment="1">
      <alignment horizontal="left"/>
    </xf>
    <xf numFmtId="0" fontId="10" fillId="0" borderId="0" xfId="0" applyFont="1" applyFill="1" applyAlignment="1">
      <alignment horizontal="left"/>
    </xf>
    <xf numFmtId="0" fontId="10" fillId="0" borderId="0" xfId="0" applyNumberFormat="1" applyFont="1" applyFill="1" applyAlignment="1">
      <alignment horizontal="left" wrapText="1"/>
    </xf>
    <xf numFmtId="0" fontId="6" fillId="0" borderId="0" xfId="0" applyFont="1" applyFill="1" applyAlignment="1">
      <alignment horizontal="left" wrapText="1"/>
    </xf>
    <xf numFmtId="0" fontId="10" fillId="0" borderId="0" xfId="0" quotePrefix="1" applyFont="1" applyFill="1" applyAlignment="1">
      <alignment horizontal="left" vertical="top" wrapText="1"/>
    </xf>
    <xf numFmtId="0" fontId="6" fillId="0" borderId="0" xfId="0" applyFont="1" applyFill="1" applyAlignment="1">
      <alignment horizontal="left" vertical="top" wrapText="1"/>
    </xf>
    <xf numFmtId="0" fontId="10" fillId="0" borderId="0" xfId="0" applyFont="1" applyAlignment="1">
      <alignment horizontal="left" vertical="top" wrapText="1"/>
    </xf>
    <xf numFmtId="166" fontId="10" fillId="0" borderId="0" xfId="0" applyNumberFormat="1" applyFont="1" applyFill="1" applyBorder="1" applyAlignment="1">
      <alignment horizontal="left" vertical="top" wrapText="1"/>
    </xf>
    <xf numFmtId="0" fontId="6" fillId="0" borderId="0" xfId="0" applyFont="1" applyAlignment="1">
      <alignment horizontal="left" vertical="top" wrapText="1"/>
    </xf>
    <xf numFmtId="0" fontId="7" fillId="2" borderId="7" xfId="0" applyFont="1" applyFill="1" applyBorder="1"/>
    <xf numFmtId="0" fontId="6" fillId="2" borderId="8" xfId="0" applyNumberFormat="1" applyFont="1" applyFill="1" applyBorder="1"/>
    <xf numFmtId="164" fontId="6" fillId="2" borderId="8" xfId="0" applyNumberFormat="1" applyFont="1" applyFill="1" applyBorder="1"/>
    <xf numFmtId="164" fontId="6" fillId="2" borderId="9" xfId="0" applyNumberFormat="1" applyFont="1" applyFill="1" applyBorder="1"/>
    <xf numFmtId="0" fontId="6" fillId="2" borderId="10" xfId="0" applyNumberFormat="1" applyFont="1" applyFill="1" applyBorder="1"/>
    <xf numFmtId="0" fontId="33" fillId="2" borderId="10" xfId="0" applyFont="1" applyFill="1" applyBorder="1"/>
    <xf numFmtId="0" fontId="6" fillId="2" borderId="11" xfId="0" applyNumberFormat="1" applyFont="1" applyFill="1" applyBorder="1"/>
    <xf numFmtId="0" fontId="6" fillId="2" borderId="10" xfId="0" applyFont="1" applyFill="1" applyBorder="1"/>
    <xf numFmtId="42" fontId="23" fillId="4" borderId="11" xfId="0" applyNumberFormat="1" applyFont="1" applyFill="1" applyBorder="1" applyAlignment="1">
      <alignment horizontal="left" indent="1"/>
    </xf>
    <xf numFmtId="41" fontId="23" fillId="4" borderId="11" xfId="0" applyNumberFormat="1" applyFont="1" applyFill="1" applyBorder="1" applyAlignment="1">
      <alignment horizontal="left" indent="1"/>
    </xf>
    <xf numFmtId="41" fontId="23" fillId="4" borderId="12" xfId="0" applyNumberFormat="1" applyFont="1" applyFill="1" applyBorder="1" applyAlignment="1">
      <alignment horizontal="left" indent="1"/>
    </xf>
    <xf numFmtId="0" fontId="6" fillId="2" borderId="10" xfId="0" applyFont="1" applyFill="1" applyBorder="1" applyAlignment="1">
      <alignment horizontal="left" indent="1"/>
    </xf>
    <xf numFmtId="42" fontId="23" fillId="4" borderId="13" xfId="0" applyNumberFormat="1" applyFont="1" applyFill="1" applyBorder="1" applyAlignment="1">
      <alignment horizontal="left" indent="1"/>
    </xf>
    <xf numFmtId="167" fontId="6" fillId="2" borderId="11" xfId="0" applyNumberFormat="1" applyFont="1" applyFill="1" applyBorder="1"/>
    <xf numFmtId="42" fontId="23" fillId="4" borderId="14" xfId="0" applyNumberFormat="1" applyFont="1" applyFill="1" applyBorder="1" applyAlignment="1">
      <alignment horizontal="left" indent="1"/>
    </xf>
    <xf numFmtId="42" fontId="23" fillId="4" borderId="15" xfId="0" applyNumberFormat="1" applyFont="1" applyFill="1" applyBorder="1" applyAlignment="1">
      <alignment horizontal="left" indent="1"/>
    </xf>
    <xf numFmtId="0" fontId="6" fillId="2" borderId="16" xfId="0" applyFont="1" applyFill="1" applyBorder="1"/>
    <xf numFmtId="0" fontId="6" fillId="2" borderId="2" xfId="0" applyNumberFormat="1" applyFont="1" applyFill="1" applyBorder="1"/>
    <xf numFmtId="0" fontId="6" fillId="2" borderId="2" xfId="0" applyFont="1" applyFill="1" applyBorder="1"/>
    <xf numFmtId="167" fontId="6" fillId="2" borderId="2" xfId="0" applyNumberFormat="1" applyFont="1" applyFill="1" applyBorder="1"/>
    <xf numFmtId="167" fontId="6" fillId="2" borderId="12" xfId="0" applyNumberFormat="1" applyFont="1" applyFill="1" applyBorder="1"/>
    <xf numFmtId="1" fontId="6" fillId="2" borderId="2" xfId="0" applyNumberFormat="1" applyFont="1" applyFill="1" applyBorder="1"/>
    <xf numFmtId="1" fontId="6" fillId="2" borderId="12" xfId="0" applyNumberFormat="1" applyFont="1" applyFill="1" applyBorder="1"/>
    <xf numFmtId="0" fontId="6" fillId="2" borderId="8" xfId="0" applyFont="1" applyFill="1" applyBorder="1"/>
    <xf numFmtId="0" fontId="6" fillId="2" borderId="10" xfId="0" applyFont="1" applyFill="1" applyBorder="1" applyAlignment="1">
      <alignment horizontal="left"/>
    </xf>
    <xf numFmtId="171" fontId="23" fillId="4" borderId="11" xfId="0" applyNumberFormat="1" applyFont="1" applyFill="1" applyBorder="1" applyAlignment="1">
      <alignment horizontal="left" indent="1"/>
    </xf>
    <xf numFmtId="0" fontId="27" fillId="4" borderId="10" xfId="0" applyFont="1" applyFill="1" applyBorder="1"/>
    <xf numFmtId="0" fontId="23" fillId="4" borderId="16" xfId="0" quotePrefix="1" applyFont="1" applyFill="1" applyBorder="1"/>
    <xf numFmtId="0" fontId="23" fillId="4" borderId="2" xfId="0" applyNumberFormat="1" applyFont="1" applyFill="1" applyBorder="1"/>
    <xf numFmtId="0" fontId="23" fillId="4" borderId="2" xfId="0" applyFont="1" applyFill="1" applyBorder="1"/>
    <xf numFmtId="42" fontId="23" fillId="4" borderId="2" xfId="0" applyNumberFormat="1" applyFont="1" applyFill="1" applyBorder="1" applyAlignment="1">
      <alignment horizontal="left" indent="1"/>
    </xf>
    <xf numFmtId="42" fontId="23" fillId="4" borderId="12" xfId="0" applyNumberFormat="1" applyFont="1" applyFill="1" applyBorder="1" applyAlignment="1">
      <alignment horizontal="left" indent="1"/>
    </xf>
    <xf numFmtId="0" fontId="7" fillId="4" borderId="7" xfId="4" applyFont="1" applyBorder="1"/>
    <xf numFmtId="0" fontId="27" fillId="4" borderId="8" xfId="4" applyNumberFormat="1" applyFont="1" applyBorder="1"/>
    <xf numFmtId="0" fontId="27" fillId="4" borderId="8" xfId="4" applyFont="1" applyBorder="1"/>
    <xf numFmtId="0" fontId="23" fillId="4" borderId="10" xfId="4" applyFont="1" applyBorder="1"/>
    <xf numFmtId="165" fontId="8" fillId="4" borderId="11" xfId="4" applyNumberFormat="1" applyFont="1" applyBorder="1"/>
    <xf numFmtId="3" fontId="8" fillId="4" borderId="11" xfId="4" applyNumberFormat="1" applyFont="1" applyBorder="1"/>
    <xf numFmtId="0" fontId="23" fillId="4" borderId="10" xfId="4" quotePrefix="1" applyFont="1" applyBorder="1" applyAlignment="1">
      <alignment horizontal="left"/>
    </xf>
    <xf numFmtId="167" fontId="8" fillId="4" borderId="11" xfId="4" applyNumberFormat="1" applyFont="1" applyBorder="1"/>
    <xf numFmtId="9" fontId="8" fillId="4" borderId="11" xfId="4" applyNumberFormat="1" applyFont="1" applyBorder="1"/>
    <xf numFmtId="10" fontId="32" fillId="4" borderId="11" xfId="4" applyNumberFormat="1" applyFont="1" applyBorder="1"/>
    <xf numFmtId="0" fontId="23" fillId="4" borderId="16" xfId="4" applyFont="1" applyBorder="1"/>
    <xf numFmtId="0" fontId="23" fillId="4" borderId="2" xfId="4" applyNumberFormat="1" applyFont="1" applyBorder="1"/>
    <xf numFmtId="0" fontId="23" fillId="4" borderId="2" xfId="4" applyFont="1" applyBorder="1"/>
    <xf numFmtId="3" fontId="8" fillId="4" borderId="2" xfId="4" applyNumberFormat="1" applyFont="1" applyBorder="1"/>
    <xf numFmtId="3" fontId="8" fillId="4" borderId="12" xfId="4" applyNumberFormat="1" applyFont="1" applyBorder="1"/>
    <xf numFmtId="1" fontId="6" fillId="2" borderId="3" xfId="0" applyNumberFormat="1" applyFont="1" applyFill="1" applyBorder="1"/>
    <xf numFmtId="1" fontId="6" fillId="2" borderId="14" xfId="0" applyNumberFormat="1" applyFont="1" applyFill="1" applyBorder="1"/>
    <xf numFmtId="0" fontId="7" fillId="2" borderId="7" xfId="0" applyFont="1" applyFill="1" applyBorder="1" applyAlignment="1">
      <alignment horizontal="left"/>
    </xf>
    <xf numFmtId="0" fontId="6" fillId="2" borderId="9" xfId="0" applyFont="1" applyFill="1" applyBorder="1"/>
    <xf numFmtId="0" fontId="7" fillId="2" borderId="10" xfId="0" applyFont="1" applyFill="1" applyBorder="1" applyAlignment="1">
      <alignment horizontal="left"/>
    </xf>
    <xf numFmtId="0" fontId="15" fillId="2" borderId="10" xfId="0" applyFont="1" applyFill="1" applyBorder="1"/>
    <xf numFmtId="0" fontId="6" fillId="2" borderId="11" xfId="0" applyFont="1" applyFill="1" applyBorder="1"/>
    <xf numFmtId="42" fontId="23" fillId="4" borderId="11" xfId="2" applyNumberFormat="1" applyFont="1" applyFill="1" applyBorder="1" applyAlignment="1">
      <alignment horizontal="left" indent="3"/>
    </xf>
    <xf numFmtId="0" fontId="13" fillId="2" borderId="10" xfId="0" applyFont="1" applyFill="1" applyBorder="1" applyAlignment="1">
      <alignment horizontal="left"/>
    </xf>
    <xf numFmtId="5" fontId="6" fillId="2" borderId="11" xfId="0" applyNumberFormat="1" applyFont="1" applyFill="1" applyBorder="1"/>
    <xf numFmtId="41" fontId="23" fillId="4" borderId="11" xfId="2" applyNumberFormat="1" applyFont="1" applyFill="1" applyBorder="1" applyAlignment="1">
      <alignment horizontal="left" indent="3"/>
    </xf>
    <xf numFmtId="41" fontId="23" fillId="4" borderId="12" xfId="2" applyNumberFormat="1" applyFont="1" applyFill="1" applyBorder="1" applyAlignment="1">
      <alignment horizontal="left" indent="3"/>
    </xf>
    <xf numFmtId="42" fontId="23" fillId="4" borderId="11" xfId="0" applyNumberFormat="1" applyFont="1" applyFill="1" applyBorder="1" applyAlignment="1">
      <alignment horizontal="left" indent="3"/>
    </xf>
    <xf numFmtId="41" fontId="23" fillId="4" borderId="12" xfId="0" applyNumberFormat="1" applyFont="1" applyFill="1" applyBorder="1" applyAlignment="1">
      <alignment horizontal="left" indent="3"/>
    </xf>
    <xf numFmtId="41" fontId="23" fillId="4" borderId="11" xfId="0" applyNumberFormat="1" applyFont="1" applyFill="1" applyBorder="1" applyAlignment="1">
      <alignment horizontal="left" indent="3"/>
    </xf>
    <xf numFmtId="42" fontId="23" fillId="4" borderId="15" xfId="0" applyNumberFormat="1" applyFont="1" applyFill="1" applyBorder="1" applyAlignment="1">
      <alignment horizontal="left" indent="3"/>
    </xf>
    <xf numFmtId="169" fontId="6" fillId="2" borderId="12" xfId="0" applyNumberFormat="1" applyFont="1" applyFill="1" applyBorder="1"/>
    <xf numFmtId="0" fontId="34" fillId="0" borderId="0" xfId="0" applyFont="1" applyFill="1" applyAlignment="1">
      <alignment horizontal="center" vertical="center"/>
    </xf>
  </cellXfs>
  <cellStyles count="6">
    <cellStyle name="Normal" xfId="0" builtinId="0"/>
    <cellStyle name="Note" xfId="2" builtinId="10"/>
    <cellStyle name="Percent" xfId="1" builtinId="5"/>
    <cellStyle name="TK blue input" xfId="3" xr:uid="{00000000-0005-0000-0000-000003000000}"/>
    <cellStyle name="TK blue input 2" xfId="5" xr:uid="{00000000-0005-0000-0000-000004000000}"/>
    <cellStyle name="Yellow fill" xfId="4" xr:uid="{00000000-0005-0000-0000-000005000000}"/>
  </cellStyles>
  <dxfs count="0"/>
  <tableStyles count="0" defaultTableStyle="TableStyleMedium9" defaultPivotStyle="PivotStyleLight16"/>
  <colors>
    <mruColors>
      <color rgb="FF800000"/>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257175</xdr:colOff>
      <xdr:row>3</xdr:row>
      <xdr:rowOff>123825</xdr:rowOff>
    </xdr:from>
    <xdr:to>
      <xdr:col>7</xdr:col>
      <xdr:colOff>742950</xdr:colOff>
      <xdr:row>3</xdr:row>
      <xdr:rowOff>123825</xdr:rowOff>
    </xdr:to>
    <xdr:sp macro="" textlink="">
      <xdr:nvSpPr>
        <xdr:cNvPr id="1056" name="Line 32">
          <a:extLst>
            <a:ext uri="{FF2B5EF4-FFF2-40B4-BE49-F238E27FC236}">
              <a16:creationId xmlns:a16="http://schemas.microsoft.com/office/drawing/2014/main" id="{00000000-0008-0000-0000-000020040000}"/>
            </a:ext>
          </a:extLst>
        </xdr:cNvPr>
        <xdr:cNvSpPr>
          <a:spLocks noChangeShapeType="1"/>
        </xdr:cNvSpPr>
      </xdr:nvSpPr>
      <xdr:spPr bwMode="auto">
        <a:xfrm>
          <a:off x="4543425" y="647700"/>
          <a:ext cx="1171575" cy="0"/>
        </a:xfrm>
        <a:prstGeom prst="line">
          <a:avLst/>
        </a:prstGeom>
        <a:noFill/>
        <a:ln w="9525">
          <a:noFill/>
          <a:round/>
          <a:headEnd/>
          <a:tailEnd type="triangle" w="med" len="med"/>
        </a:ln>
        <a:effectLst/>
      </xdr:spPr>
    </xdr:sp>
    <xdr:clientData/>
  </xdr:twoCellAnchor>
  <xdr:twoCellAnchor>
    <xdr:from>
      <xdr:col>6</xdr:col>
      <xdr:colOff>466725</xdr:colOff>
      <xdr:row>3</xdr:row>
      <xdr:rowOff>104775</xdr:rowOff>
    </xdr:from>
    <xdr:to>
      <xdr:col>7</xdr:col>
      <xdr:colOff>723900</xdr:colOff>
      <xdr:row>3</xdr:row>
      <xdr:rowOff>104775</xdr:rowOff>
    </xdr:to>
    <xdr:sp macro="" textlink="">
      <xdr:nvSpPr>
        <xdr:cNvPr id="1057" name="Line 33">
          <a:extLst>
            <a:ext uri="{FF2B5EF4-FFF2-40B4-BE49-F238E27FC236}">
              <a16:creationId xmlns:a16="http://schemas.microsoft.com/office/drawing/2014/main" id="{00000000-0008-0000-0000-000021040000}"/>
            </a:ext>
          </a:extLst>
        </xdr:cNvPr>
        <xdr:cNvSpPr>
          <a:spLocks noChangeShapeType="1"/>
        </xdr:cNvSpPr>
      </xdr:nvSpPr>
      <xdr:spPr bwMode="auto">
        <a:xfrm>
          <a:off x="4752975" y="628650"/>
          <a:ext cx="962025" cy="0"/>
        </a:xfrm>
        <a:prstGeom prst="line">
          <a:avLst/>
        </a:prstGeom>
        <a:noFill/>
        <a:ln w="9525">
          <a:noFill/>
          <a:round/>
          <a:headEnd/>
          <a:tailEnd type="triangle" w="med" len="med"/>
        </a:ln>
        <a:effectLst/>
      </xdr:spPr>
    </xdr:sp>
    <xdr:clientData/>
  </xdr:twoCellAnchor>
  <xdr:twoCellAnchor>
    <xdr:from>
      <xdr:col>6</xdr:col>
      <xdr:colOff>171450</xdr:colOff>
      <xdr:row>3</xdr:row>
      <xdr:rowOff>85725</xdr:rowOff>
    </xdr:from>
    <xdr:to>
      <xdr:col>7</xdr:col>
      <xdr:colOff>733425</xdr:colOff>
      <xdr:row>3</xdr:row>
      <xdr:rowOff>85725</xdr:rowOff>
    </xdr:to>
    <xdr:sp macro="" textlink="">
      <xdr:nvSpPr>
        <xdr:cNvPr id="1058" name="Line 34">
          <a:extLst>
            <a:ext uri="{FF2B5EF4-FFF2-40B4-BE49-F238E27FC236}">
              <a16:creationId xmlns:a16="http://schemas.microsoft.com/office/drawing/2014/main" id="{00000000-0008-0000-0000-000022040000}"/>
            </a:ext>
          </a:extLst>
        </xdr:cNvPr>
        <xdr:cNvSpPr>
          <a:spLocks noChangeShapeType="1"/>
        </xdr:cNvSpPr>
      </xdr:nvSpPr>
      <xdr:spPr bwMode="auto">
        <a:xfrm>
          <a:off x="4457700" y="609600"/>
          <a:ext cx="1257300" cy="0"/>
        </a:xfrm>
        <a:prstGeom prst="line">
          <a:avLst/>
        </a:prstGeom>
        <a:noFill/>
        <a:ln w="9525">
          <a:noFill/>
          <a:round/>
          <a:headEnd/>
          <a:tailEnd type="triangle" w="med" len="med"/>
        </a:ln>
        <a:effectLst/>
      </xdr:spPr>
    </xdr:sp>
    <xdr:clientData/>
  </xdr:twoCellAnchor>
  <xdr:twoCellAnchor>
    <xdr:from>
      <xdr:col>6</xdr:col>
      <xdr:colOff>247650</xdr:colOff>
      <xdr:row>3</xdr:row>
      <xdr:rowOff>104775</xdr:rowOff>
    </xdr:from>
    <xdr:to>
      <xdr:col>7</xdr:col>
      <xdr:colOff>704850</xdr:colOff>
      <xdr:row>3</xdr:row>
      <xdr:rowOff>104775</xdr:rowOff>
    </xdr:to>
    <xdr:sp macro="" textlink="">
      <xdr:nvSpPr>
        <xdr:cNvPr id="1059" name="Line 35">
          <a:extLst>
            <a:ext uri="{FF2B5EF4-FFF2-40B4-BE49-F238E27FC236}">
              <a16:creationId xmlns:a16="http://schemas.microsoft.com/office/drawing/2014/main" id="{00000000-0008-0000-0000-000023040000}"/>
            </a:ext>
          </a:extLst>
        </xdr:cNvPr>
        <xdr:cNvSpPr>
          <a:spLocks noChangeShapeType="1"/>
        </xdr:cNvSpPr>
      </xdr:nvSpPr>
      <xdr:spPr bwMode="auto">
        <a:xfrm>
          <a:off x="4533900" y="628650"/>
          <a:ext cx="1171575" cy="0"/>
        </a:xfrm>
        <a:prstGeom prst="line">
          <a:avLst/>
        </a:prstGeom>
        <a:noFill/>
        <a:ln w="9525">
          <a:noFill/>
          <a:round/>
          <a:headEnd/>
          <a:tailEnd type="triangle" w="med" len="med"/>
        </a:ln>
        <a:effectLst/>
      </xdr:spPr>
    </xdr:sp>
    <xdr:clientData/>
  </xdr:twoCellAnchor>
  <xdr:twoCellAnchor>
    <xdr:from>
      <xdr:col>6</xdr:col>
      <xdr:colOff>114300</xdr:colOff>
      <xdr:row>4</xdr:row>
      <xdr:rowOff>0</xdr:rowOff>
    </xdr:from>
    <xdr:to>
      <xdr:col>7</xdr:col>
      <xdr:colOff>495300</xdr:colOff>
      <xdr:row>4</xdr:row>
      <xdr:rowOff>0</xdr:rowOff>
    </xdr:to>
    <xdr:sp macro="" textlink="">
      <xdr:nvSpPr>
        <xdr:cNvPr id="1060" name="Line 36">
          <a:extLst>
            <a:ext uri="{FF2B5EF4-FFF2-40B4-BE49-F238E27FC236}">
              <a16:creationId xmlns:a16="http://schemas.microsoft.com/office/drawing/2014/main" id="{00000000-0008-0000-0000-000024040000}"/>
            </a:ext>
          </a:extLst>
        </xdr:cNvPr>
        <xdr:cNvSpPr>
          <a:spLocks noChangeShapeType="1"/>
        </xdr:cNvSpPr>
      </xdr:nvSpPr>
      <xdr:spPr bwMode="auto">
        <a:xfrm>
          <a:off x="4400550" y="685800"/>
          <a:ext cx="1095375" cy="0"/>
        </a:xfrm>
        <a:prstGeom prst="line">
          <a:avLst/>
        </a:prstGeom>
        <a:noFill/>
        <a:ln w="9525">
          <a:noFill/>
          <a:round/>
          <a:headEnd/>
          <a:tailEnd type="triangle" w="med" len="med"/>
        </a:ln>
        <a:effectLst/>
      </xdr:spPr>
    </xdr:sp>
    <xdr:clientData/>
  </xdr:twoCellAnchor>
  <xdr:twoCellAnchor>
    <xdr:from>
      <xdr:col>0</xdr:col>
      <xdr:colOff>200025</xdr:colOff>
      <xdr:row>4</xdr:row>
      <xdr:rowOff>0</xdr:rowOff>
    </xdr:from>
    <xdr:to>
      <xdr:col>2</xdr:col>
      <xdr:colOff>514350</xdr:colOff>
      <xdr:row>4</xdr:row>
      <xdr:rowOff>0</xdr:rowOff>
    </xdr:to>
    <xdr:sp macro="" textlink="">
      <xdr:nvSpPr>
        <xdr:cNvPr id="1061" name="Line 37">
          <a:extLst>
            <a:ext uri="{FF2B5EF4-FFF2-40B4-BE49-F238E27FC236}">
              <a16:creationId xmlns:a16="http://schemas.microsoft.com/office/drawing/2014/main" id="{00000000-0008-0000-0000-000025040000}"/>
            </a:ext>
          </a:extLst>
        </xdr:cNvPr>
        <xdr:cNvSpPr>
          <a:spLocks noChangeShapeType="1"/>
        </xdr:cNvSpPr>
      </xdr:nvSpPr>
      <xdr:spPr bwMode="auto">
        <a:xfrm>
          <a:off x="200025" y="685800"/>
          <a:ext cx="1743075" cy="0"/>
        </a:xfrm>
        <a:prstGeom prst="line">
          <a:avLst/>
        </a:prstGeom>
        <a:noFill/>
        <a:ln w="9525">
          <a:noFill/>
          <a:round/>
          <a:headEnd/>
          <a:tailEnd type="triangle" w="med" len="med"/>
        </a:ln>
        <a:effectLst/>
      </xdr:spPr>
    </xdr:sp>
    <xdr:clientData/>
  </xdr:twoCellAnchor>
  <xdr:twoCellAnchor>
    <xdr:from>
      <xdr:col>6</xdr:col>
      <xdr:colOff>371475</xdr:colOff>
      <xdr:row>1</xdr:row>
      <xdr:rowOff>95250</xdr:rowOff>
    </xdr:from>
    <xdr:to>
      <xdr:col>7</xdr:col>
      <xdr:colOff>733425</xdr:colOff>
      <xdr:row>1</xdr:row>
      <xdr:rowOff>95250</xdr:rowOff>
    </xdr:to>
    <xdr:sp macro="" textlink="">
      <xdr:nvSpPr>
        <xdr:cNvPr id="1062" name="Line 38">
          <a:extLst>
            <a:ext uri="{FF2B5EF4-FFF2-40B4-BE49-F238E27FC236}">
              <a16:creationId xmlns:a16="http://schemas.microsoft.com/office/drawing/2014/main" id="{00000000-0008-0000-0000-000026040000}"/>
            </a:ext>
          </a:extLst>
        </xdr:cNvPr>
        <xdr:cNvSpPr>
          <a:spLocks noChangeShapeType="1"/>
        </xdr:cNvSpPr>
      </xdr:nvSpPr>
      <xdr:spPr bwMode="auto">
        <a:xfrm>
          <a:off x="4657725" y="257175"/>
          <a:ext cx="1057275" cy="0"/>
        </a:xfrm>
        <a:prstGeom prst="line">
          <a:avLst/>
        </a:prstGeom>
        <a:noFill/>
        <a:ln w="9525">
          <a:noFill/>
          <a:round/>
          <a:headEnd/>
          <a:tailEnd type="triangle" w="med" len="med"/>
        </a:ln>
        <a:effectLst/>
      </xdr:spPr>
    </xdr:sp>
    <xdr:clientData/>
  </xdr:twoCellAnchor>
  <xdr:twoCellAnchor>
    <xdr:from>
      <xdr:col>13</xdr:col>
      <xdr:colOff>104775</xdr:colOff>
      <xdr:row>28</xdr:row>
      <xdr:rowOff>76200</xdr:rowOff>
    </xdr:from>
    <xdr:to>
      <xdr:col>13</xdr:col>
      <xdr:colOff>171450</xdr:colOff>
      <xdr:row>28</xdr:row>
      <xdr:rowOff>76200</xdr:rowOff>
    </xdr:to>
    <xdr:sp macro="" textlink="">
      <xdr:nvSpPr>
        <xdr:cNvPr id="1063" name="Line 39">
          <a:extLst>
            <a:ext uri="{FF2B5EF4-FFF2-40B4-BE49-F238E27FC236}">
              <a16:creationId xmlns:a16="http://schemas.microsoft.com/office/drawing/2014/main" id="{00000000-0008-0000-0000-000027040000}"/>
            </a:ext>
          </a:extLst>
        </xdr:cNvPr>
        <xdr:cNvSpPr>
          <a:spLocks noChangeShapeType="1"/>
        </xdr:cNvSpPr>
      </xdr:nvSpPr>
      <xdr:spPr bwMode="auto">
        <a:xfrm>
          <a:off x="6534150" y="10572750"/>
          <a:ext cx="66675" cy="0"/>
        </a:xfrm>
        <a:prstGeom prst="line">
          <a:avLst/>
        </a:prstGeom>
        <a:noFill/>
        <a:ln w="9525">
          <a:noFill/>
          <a:round/>
          <a:headEnd/>
          <a:tailEnd type="triangle" w="med" len="med"/>
        </a:ln>
        <a:effectLst/>
      </xdr:spPr>
    </xdr:sp>
    <xdr:clientData/>
  </xdr:twoCellAnchor>
  <xdr:twoCellAnchor>
    <xdr:from>
      <xdr:col>21</xdr:col>
      <xdr:colOff>104775</xdr:colOff>
      <xdr:row>28</xdr:row>
      <xdr:rowOff>76200</xdr:rowOff>
    </xdr:from>
    <xdr:to>
      <xdr:col>21</xdr:col>
      <xdr:colOff>171450</xdr:colOff>
      <xdr:row>28</xdr:row>
      <xdr:rowOff>76200</xdr:rowOff>
    </xdr:to>
    <xdr:sp macro="" textlink="">
      <xdr:nvSpPr>
        <xdr:cNvPr id="10" name="Line 39">
          <a:extLst>
            <a:ext uri="{FF2B5EF4-FFF2-40B4-BE49-F238E27FC236}">
              <a16:creationId xmlns:a16="http://schemas.microsoft.com/office/drawing/2014/main" id="{19C41567-8804-4791-92D2-AB9DF833D4F3}"/>
            </a:ext>
          </a:extLst>
        </xdr:cNvPr>
        <xdr:cNvSpPr>
          <a:spLocks noChangeShapeType="1"/>
        </xdr:cNvSpPr>
      </xdr:nvSpPr>
      <xdr:spPr bwMode="auto">
        <a:xfrm>
          <a:off x="9713595" y="9083040"/>
          <a:ext cx="66675" cy="0"/>
        </a:xfrm>
        <a:prstGeom prst="line">
          <a:avLst/>
        </a:prstGeom>
        <a:noFill/>
        <a:ln w="9525">
          <a:noFill/>
          <a:round/>
          <a:headEnd/>
          <a:tailEnd type="triangle" w="med" len="med"/>
        </a:ln>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09"/>
  <sheetViews>
    <sheetView tabSelected="1" zoomScale="110" zoomScaleNormal="110" zoomScaleSheetLayoutView="100" workbookViewId="0"/>
  </sheetViews>
  <sheetFormatPr defaultColWidth="11" defaultRowHeight="14.25" x14ac:dyDescent="0.2"/>
  <cols>
    <col min="1" max="1" width="15.28515625" style="1" customWidth="1"/>
    <col min="2" max="2" width="15.140625" style="2" customWidth="1"/>
    <col min="3" max="3" width="16.140625" style="1" customWidth="1"/>
    <col min="4" max="4" width="11.42578125" style="1" bestFit="1" customWidth="1"/>
    <col min="5" max="5" width="14.140625" style="1" bestFit="1" customWidth="1"/>
    <col min="6" max="6" width="15" style="1" bestFit="1" customWidth="1"/>
    <col min="7" max="7" width="17.5703125" style="1" bestFit="1" customWidth="1"/>
    <col min="8" max="8" width="13.7109375" style="1" customWidth="1"/>
    <col min="9" max="9" width="15.5703125" style="1" customWidth="1"/>
    <col min="10" max="12" width="18.7109375" style="1" customWidth="1"/>
    <col min="13" max="13" width="19.5703125" style="1" customWidth="1"/>
    <col min="14" max="14" width="15.85546875" style="1" bestFit="1" customWidth="1"/>
    <col min="15" max="17" width="15.85546875" style="1" customWidth="1"/>
    <col min="18" max="22" width="21.85546875" style="1" customWidth="1"/>
    <col min="23" max="23" width="11" style="1"/>
    <col min="24" max="24" width="14.85546875" style="1" bestFit="1" customWidth="1"/>
    <col min="25" max="25" width="18.28515625" style="1" bestFit="1" customWidth="1"/>
    <col min="26" max="26" width="17.140625" style="1" customWidth="1"/>
    <col min="27" max="16384" width="11" style="1"/>
  </cols>
  <sheetData>
    <row r="1" spans="1:29" x14ac:dyDescent="0.2">
      <c r="A1" s="144"/>
      <c r="D1" s="145"/>
      <c r="E1" s="145"/>
      <c r="H1" s="3">
        <v>43424</v>
      </c>
    </row>
    <row r="2" spans="1:29" x14ac:dyDescent="0.2">
      <c r="J2" s="4"/>
      <c r="K2" s="4"/>
      <c r="L2" s="4"/>
    </row>
    <row r="3" spans="1:29" s="5" customFormat="1" x14ac:dyDescent="0.2">
      <c r="A3" s="158" t="s">
        <v>113</v>
      </c>
      <c r="B3" s="159"/>
      <c r="C3" s="159"/>
      <c r="D3" s="159"/>
      <c r="E3" s="159"/>
      <c r="F3" s="159"/>
      <c r="G3" s="159"/>
      <c r="H3" s="159"/>
      <c r="J3" s="4"/>
      <c r="K3" s="4"/>
      <c r="L3" s="4"/>
    </row>
    <row r="4" spans="1:29" s="5" customFormat="1" x14ac:dyDescent="0.2">
      <c r="A4" s="6"/>
      <c r="B4" s="7"/>
      <c r="J4" s="4"/>
      <c r="K4" s="4"/>
      <c r="L4" s="4"/>
      <c r="M4" s="1"/>
      <c r="N4" s="1"/>
      <c r="O4" s="1"/>
      <c r="P4" s="1"/>
      <c r="Q4" s="1"/>
    </row>
    <row r="5" spans="1:29" s="5" customFormat="1" x14ac:dyDescent="0.2">
      <c r="A5" s="8" t="s">
        <v>53</v>
      </c>
      <c r="B5" s="7"/>
      <c r="J5" s="4"/>
      <c r="K5" s="4"/>
      <c r="L5" s="4"/>
      <c r="M5" s="1"/>
      <c r="N5" s="1"/>
      <c r="O5" s="1"/>
      <c r="P5" s="1"/>
      <c r="Q5" s="1"/>
    </row>
    <row r="6" spans="1:29" s="5" customFormat="1" x14ac:dyDescent="0.2">
      <c r="B6" s="7"/>
      <c r="I6" s="9"/>
      <c r="J6" s="4"/>
      <c r="K6" s="4"/>
      <c r="L6" s="4"/>
      <c r="M6" s="1"/>
      <c r="N6" s="1"/>
      <c r="O6" s="1"/>
      <c r="P6" s="1"/>
      <c r="Q6" s="1"/>
    </row>
    <row r="7" spans="1:29" x14ac:dyDescent="0.2">
      <c r="A7" s="165" t="s">
        <v>103</v>
      </c>
      <c r="B7" s="165"/>
      <c r="C7" s="165"/>
      <c r="D7" s="165"/>
      <c r="E7" s="165"/>
      <c r="F7" s="165"/>
      <c r="G7" s="165"/>
      <c r="H7" s="165"/>
      <c r="I7" s="11"/>
      <c r="J7" s="4"/>
      <c r="K7" s="4"/>
      <c r="L7" s="4"/>
    </row>
    <row r="8" spans="1:29" x14ac:dyDescent="0.2">
      <c r="A8" s="165"/>
      <c r="B8" s="165"/>
      <c r="C8" s="165"/>
      <c r="D8" s="165"/>
      <c r="E8" s="165"/>
      <c r="F8" s="165"/>
      <c r="G8" s="165"/>
      <c r="H8" s="165"/>
      <c r="I8" s="11"/>
    </row>
    <row r="9" spans="1:29" x14ac:dyDescent="0.2">
      <c r="A9" s="165"/>
      <c r="B9" s="165"/>
      <c r="C9" s="165"/>
      <c r="D9" s="165"/>
      <c r="E9" s="165"/>
      <c r="F9" s="165"/>
      <c r="G9" s="165"/>
      <c r="H9" s="165"/>
      <c r="I9" s="11"/>
    </row>
    <row r="10" spans="1:29" x14ac:dyDescent="0.2">
      <c r="A10" s="165"/>
      <c r="B10" s="165"/>
      <c r="C10" s="165"/>
      <c r="D10" s="165"/>
      <c r="E10" s="165"/>
      <c r="F10" s="165"/>
      <c r="G10" s="165"/>
      <c r="H10" s="165"/>
      <c r="I10" s="11"/>
    </row>
    <row r="11" spans="1:29" x14ac:dyDescent="0.2">
      <c r="A11" s="165"/>
      <c r="B11" s="165"/>
      <c r="C11" s="165"/>
      <c r="D11" s="165"/>
      <c r="E11" s="165"/>
      <c r="F11" s="165"/>
      <c r="G11" s="165"/>
      <c r="H11" s="165"/>
      <c r="I11" s="11"/>
    </row>
    <row r="12" spans="1:29" x14ac:dyDescent="0.2">
      <c r="A12" s="165"/>
      <c r="B12" s="165"/>
      <c r="C12" s="165"/>
      <c r="D12" s="165"/>
      <c r="E12" s="165"/>
      <c r="F12" s="165"/>
      <c r="G12" s="165"/>
      <c r="H12" s="165"/>
      <c r="I12" s="11"/>
    </row>
    <row r="13" spans="1:29" x14ac:dyDescent="0.2">
      <c r="A13" s="118"/>
      <c r="B13" s="118"/>
      <c r="C13" s="118"/>
      <c r="D13" s="118"/>
      <c r="E13" s="118"/>
      <c r="F13"/>
      <c r="G13"/>
      <c r="H13"/>
      <c r="I13" s="11"/>
    </row>
    <row r="14" spans="1:29" x14ac:dyDescent="0.2">
      <c r="A14" s="175" t="s">
        <v>163</v>
      </c>
      <c r="B14" s="176"/>
      <c r="C14" s="177"/>
      <c r="D14" s="177"/>
      <c r="E14" s="178"/>
      <c r="F14"/>
      <c r="G14"/>
      <c r="H14"/>
      <c r="I14"/>
      <c r="J14"/>
      <c r="K14"/>
      <c r="N14" s="12"/>
      <c r="O14" s="12"/>
      <c r="P14" s="12"/>
      <c r="Q14" s="12"/>
      <c r="W14" s="12"/>
    </row>
    <row r="15" spans="1:29" x14ac:dyDescent="0.2">
      <c r="A15" s="179"/>
      <c r="B15" s="15"/>
      <c r="C15" s="15"/>
      <c r="D15" s="196">
        <v>2018</v>
      </c>
      <c r="E15" s="197">
        <v>2019</v>
      </c>
      <c r="H15"/>
      <c r="I15"/>
      <c r="J15"/>
      <c r="K15"/>
      <c r="L15"/>
      <c r="M15"/>
      <c r="N15"/>
      <c r="O15"/>
      <c r="P15"/>
      <c r="Q15"/>
      <c r="R15"/>
      <c r="S15"/>
      <c r="T15"/>
      <c r="U15"/>
      <c r="V15"/>
      <c r="W15"/>
      <c r="X15"/>
      <c r="Y15"/>
      <c r="Z15"/>
      <c r="AA15"/>
      <c r="AB15"/>
      <c r="AC15"/>
    </row>
    <row r="16" spans="1:29" x14ac:dyDescent="0.2">
      <c r="A16" s="180" t="s">
        <v>3</v>
      </c>
      <c r="B16" s="15"/>
      <c r="C16" s="16"/>
      <c r="D16" s="24"/>
      <c r="E16" s="181"/>
      <c r="H16"/>
      <c r="I16"/>
      <c r="J16"/>
      <c r="K16"/>
      <c r="L16"/>
      <c r="M16"/>
      <c r="N16"/>
      <c r="O16"/>
      <c r="P16"/>
      <c r="Q16"/>
      <c r="R16"/>
      <c r="S16"/>
      <c r="T16"/>
      <c r="U16"/>
      <c r="V16"/>
      <c r="W16"/>
      <c r="X16"/>
      <c r="Y16"/>
      <c r="Z16"/>
      <c r="AA16"/>
      <c r="AB16"/>
      <c r="AC16"/>
    </row>
    <row r="17" spans="1:29" x14ac:dyDescent="0.2">
      <c r="A17" s="182" t="s">
        <v>27</v>
      </c>
      <c r="B17" s="15"/>
      <c r="C17" s="121"/>
      <c r="D17" s="109">
        <v>60</v>
      </c>
      <c r="E17" s="183">
        <v>50</v>
      </c>
      <c r="H17"/>
      <c r="I17"/>
      <c r="J17"/>
      <c r="K17"/>
      <c r="L17"/>
      <c r="M17" s="146"/>
      <c r="N17" s="146"/>
      <c r="O17"/>
      <c r="P17"/>
      <c r="Q17"/>
      <c r="R17"/>
      <c r="S17"/>
      <c r="T17"/>
      <c r="U17"/>
      <c r="V17"/>
      <c r="W17"/>
      <c r="X17"/>
      <c r="Y17"/>
      <c r="Z17"/>
      <c r="AA17"/>
      <c r="AB17"/>
      <c r="AC17"/>
    </row>
    <row r="18" spans="1:29" x14ac:dyDescent="0.2">
      <c r="A18" s="182" t="s">
        <v>28</v>
      </c>
      <c r="B18" s="15"/>
      <c r="C18" s="121"/>
      <c r="D18" s="111">
        <v>100</v>
      </c>
      <c r="E18" s="184">
        <v>10</v>
      </c>
      <c r="H18"/>
      <c r="I18"/>
      <c r="J18"/>
      <c r="K18"/>
      <c r="L18"/>
      <c r="M18" s="146"/>
      <c r="N18" s="146"/>
      <c r="O18"/>
      <c r="P18"/>
      <c r="Q18"/>
      <c r="R18"/>
      <c r="S18"/>
      <c r="T18"/>
      <c r="U18"/>
      <c r="V18"/>
      <c r="W18"/>
      <c r="X18"/>
      <c r="Y18"/>
      <c r="Z18"/>
      <c r="AA18"/>
      <c r="AB18"/>
      <c r="AC18"/>
    </row>
    <row r="19" spans="1:29" x14ac:dyDescent="0.2">
      <c r="A19" s="182" t="s">
        <v>4</v>
      </c>
      <c r="B19" s="15"/>
      <c r="C19" s="121"/>
      <c r="D19" s="111">
        <v>400</v>
      </c>
      <c r="E19" s="184">
        <v>520</v>
      </c>
      <c r="H19"/>
      <c r="I19"/>
      <c r="J19"/>
      <c r="K19"/>
      <c r="L19"/>
      <c r="M19" s="146"/>
      <c r="N19" s="146"/>
      <c r="O19"/>
      <c r="P19"/>
      <c r="Q19"/>
      <c r="R19"/>
      <c r="S19"/>
      <c r="T19"/>
      <c r="U19"/>
      <c r="V19"/>
      <c r="W19"/>
      <c r="X19"/>
      <c r="Y19"/>
      <c r="Z19"/>
      <c r="AA19"/>
      <c r="AB19"/>
      <c r="AC19"/>
    </row>
    <row r="20" spans="1:29" x14ac:dyDescent="0.2">
      <c r="A20" s="182" t="s">
        <v>5</v>
      </c>
      <c r="B20" s="15"/>
      <c r="C20" s="121"/>
      <c r="D20" s="110">
        <v>619.99999999999977</v>
      </c>
      <c r="E20" s="185">
        <v>820</v>
      </c>
      <c r="H20"/>
      <c r="I20"/>
      <c r="J20"/>
      <c r="K20"/>
      <c r="L20"/>
      <c r="M20" s="146"/>
      <c r="N20" s="146"/>
      <c r="O20"/>
      <c r="P20"/>
      <c r="Q20"/>
      <c r="R20"/>
      <c r="S20"/>
      <c r="T20"/>
      <c r="U20"/>
      <c r="V20"/>
      <c r="W20"/>
      <c r="X20"/>
      <c r="Y20"/>
      <c r="Z20"/>
      <c r="AA20"/>
      <c r="AB20"/>
      <c r="AC20"/>
    </row>
    <row r="21" spans="1:29" x14ac:dyDescent="0.2">
      <c r="A21" s="186" t="s">
        <v>6</v>
      </c>
      <c r="B21" s="15"/>
      <c r="C21" s="121"/>
      <c r="D21" s="109">
        <f>SUM(D17:D20)</f>
        <v>1179.9999999999998</v>
      </c>
      <c r="E21" s="183">
        <f>SUM(E17:E20)</f>
        <v>1400</v>
      </c>
      <c r="H21"/>
      <c r="I21"/>
      <c r="J21"/>
      <c r="K21"/>
      <c r="L21"/>
      <c r="M21" s="146"/>
      <c r="N21" s="146"/>
      <c r="O21"/>
      <c r="P21"/>
      <c r="Q21"/>
      <c r="R21"/>
      <c r="S21"/>
      <c r="T21"/>
      <c r="U21"/>
      <c r="V21"/>
      <c r="W21"/>
      <c r="X21"/>
      <c r="Y21"/>
      <c r="Z21"/>
      <c r="AA21"/>
      <c r="AB21"/>
      <c r="AC21"/>
    </row>
    <row r="22" spans="1:29" x14ac:dyDescent="0.2">
      <c r="A22" s="182" t="s">
        <v>72</v>
      </c>
      <c r="B22" s="15"/>
      <c r="C22" s="121"/>
      <c r="D22" s="109">
        <v>3900</v>
      </c>
      <c r="E22" s="183">
        <v>4820</v>
      </c>
      <c r="H22"/>
      <c r="I22"/>
      <c r="J22"/>
      <c r="K22"/>
      <c r="L22"/>
      <c r="M22" s="146"/>
      <c r="N22" s="146"/>
      <c r="O22"/>
      <c r="P22"/>
      <c r="Q22"/>
      <c r="R22"/>
      <c r="S22"/>
      <c r="T22"/>
      <c r="U22"/>
      <c r="V22"/>
      <c r="W22"/>
      <c r="X22"/>
      <c r="Y22"/>
      <c r="Z22"/>
      <c r="AA22"/>
      <c r="AB22"/>
      <c r="AC22"/>
    </row>
    <row r="23" spans="1:29" x14ac:dyDescent="0.2">
      <c r="A23" s="186" t="s">
        <v>73</v>
      </c>
      <c r="B23" s="15"/>
      <c r="C23" s="121"/>
      <c r="D23" s="110">
        <v>1000</v>
      </c>
      <c r="E23" s="185">
        <v>1320</v>
      </c>
      <c r="H23"/>
      <c r="I23"/>
      <c r="J23"/>
      <c r="K23"/>
      <c r="L23"/>
      <c r="M23" s="146"/>
      <c r="N23" s="146"/>
      <c r="O23"/>
      <c r="P23"/>
      <c r="Q23"/>
      <c r="R23"/>
      <c r="S23"/>
      <c r="T23"/>
      <c r="U23"/>
      <c r="V23"/>
      <c r="W23"/>
      <c r="X23"/>
      <c r="Y23"/>
      <c r="Z23"/>
      <c r="AA23"/>
      <c r="AB23"/>
      <c r="AC23"/>
    </row>
    <row r="24" spans="1:29" x14ac:dyDescent="0.2">
      <c r="A24" s="186" t="s">
        <v>169</v>
      </c>
      <c r="B24" s="15"/>
      <c r="C24" s="121"/>
      <c r="D24" s="112">
        <f>D22-D23</f>
        <v>2900</v>
      </c>
      <c r="E24" s="189">
        <f>E22-E23</f>
        <v>3500</v>
      </c>
      <c r="H24"/>
      <c r="I24"/>
      <c r="J24"/>
      <c r="K24"/>
      <c r="L24"/>
      <c r="M24" s="146"/>
      <c r="N24" s="146"/>
      <c r="O24"/>
      <c r="P24"/>
      <c r="Q24"/>
      <c r="R24"/>
      <c r="S24"/>
      <c r="T24"/>
      <c r="U24"/>
      <c r="V24"/>
      <c r="W24"/>
      <c r="X24"/>
      <c r="Y24"/>
      <c r="Z24"/>
      <c r="AA24"/>
      <c r="AB24"/>
      <c r="AC24"/>
    </row>
    <row r="25" spans="1:29" ht="15" thickBot="1" x14ac:dyDescent="0.25">
      <c r="A25" s="182" t="s">
        <v>7</v>
      </c>
      <c r="B25" s="15"/>
      <c r="C25" s="121"/>
      <c r="D25" s="152">
        <f>D21+D24</f>
        <v>4080</v>
      </c>
      <c r="E25" s="187">
        <f>E21+E24</f>
        <v>4900</v>
      </c>
      <c r="H25"/>
      <c r="I25"/>
      <c r="J25"/>
      <c r="K25"/>
      <c r="L25"/>
      <c r="M25" s="146"/>
      <c r="N25" s="146"/>
      <c r="O25"/>
      <c r="P25"/>
      <c r="Q25"/>
      <c r="R25"/>
      <c r="S25"/>
      <c r="T25"/>
      <c r="U25"/>
      <c r="V25"/>
      <c r="W25"/>
      <c r="X25"/>
      <c r="Y25"/>
      <c r="Z25"/>
      <c r="AA25"/>
      <c r="AB25"/>
      <c r="AC25"/>
    </row>
    <row r="26" spans="1:29" ht="15" thickTop="1" x14ac:dyDescent="0.2">
      <c r="A26" s="182"/>
      <c r="B26" s="15"/>
      <c r="C26" s="121"/>
      <c r="D26" s="18"/>
      <c r="E26" s="188"/>
      <c r="H26"/>
      <c r="I26"/>
      <c r="J26"/>
      <c r="K26"/>
      <c r="L26"/>
      <c r="M26" s="146"/>
      <c r="N26" s="146"/>
      <c r="O26"/>
      <c r="P26"/>
      <c r="Q26"/>
      <c r="R26"/>
      <c r="S26"/>
      <c r="T26"/>
      <c r="U26"/>
      <c r="V26"/>
      <c r="W26"/>
      <c r="X26"/>
      <c r="Y26"/>
      <c r="Z26"/>
      <c r="AA26"/>
      <c r="AB26"/>
      <c r="AC26"/>
    </row>
    <row r="27" spans="1:29" x14ac:dyDescent="0.2">
      <c r="A27" s="180" t="s">
        <v>8</v>
      </c>
      <c r="B27" s="15"/>
      <c r="C27" s="121"/>
      <c r="D27" s="18"/>
      <c r="E27" s="188"/>
      <c r="H27"/>
      <c r="I27"/>
      <c r="J27"/>
      <c r="K27"/>
      <c r="L27"/>
      <c r="M27" s="146"/>
      <c r="N27" s="146"/>
      <c r="O27"/>
      <c r="P27"/>
      <c r="Q27"/>
      <c r="R27"/>
      <c r="S27"/>
      <c r="T27"/>
      <c r="U27"/>
      <c r="V27"/>
      <c r="W27"/>
      <c r="X27"/>
      <c r="Y27"/>
      <c r="Z27"/>
      <c r="AA27"/>
      <c r="AB27"/>
      <c r="AC27"/>
    </row>
    <row r="28" spans="1:29" x14ac:dyDescent="0.2">
      <c r="A28" s="182" t="s">
        <v>9</v>
      </c>
      <c r="B28" s="15"/>
      <c r="C28" s="121"/>
      <c r="D28" s="109">
        <v>300</v>
      </c>
      <c r="E28" s="183">
        <v>400</v>
      </c>
      <c r="H28"/>
      <c r="I28"/>
      <c r="J28"/>
      <c r="K28"/>
      <c r="L28"/>
      <c r="M28" s="146"/>
      <c r="N28" s="146"/>
      <c r="O28"/>
      <c r="P28"/>
      <c r="Q28"/>
      <c r="R28"/>
      <c r="S28"/>
      <c r="T28"/>
      <c r="U28"/>
      <c r="V28"/>
      <c r="W28"/>
      <c r="X28"/>
      <c r="Y28"/>
      <c r="Z28"/>
      <c r="AA28"/>
      <c r="AB28"/>
      <c r="AC28"/>
    </row>
    <row r="29" spans="1:29" x14ac:dyDescent="0.2">
      <c r="A29" s="182" t="s">
        <v>10</v>
      </c>
      <c r="B29" s="15"/>
      <c r="C29" s="121"/>
      <c r="D29" s="111">
        <v>50</v>
      </c>
      <c r="E29" s="184">
        <v>250</v>
      </c>
      <c r="H29"/>
      <c r="I29"/>
      <c r="J29"/>
      <c r="K29"/>
      <c r="L29"/>
      <c r="M29" s="146"/>
      <c r="N29" s="146"/>
      <c r="O29"/>
      <c r="P29"/>
      <c r="Q29"/>
      <c r="R29"/>
      <c r="S29"/>
      <c r="T29"/>
      <c r="U29"/>
      <c r="V29"/>
      <c r="W29"/>
      <c r="X29"/>
      <c r="Y29"/>
      <c r="Z29"/>
      <c r="AA29"/>
      <c r="AB29"/>
      <c r="AC29"/>
    </row>
    <row r="30" spans="1:29" x14ac:dyDescent="0.2">
      <c r="A30" s="182" t="s">
        <v>11</v>
      </c>
      <c r="B30" s="15"/>
      <c r="C30" s="121"/>
      <c r="D30" s="110">
        <v>200</v>
      </c>
      <c r="E30" s="185">
        <v>240</v>
      </c>
      <c r="H30"/>
      <c r="I30"/>
      <c r="J30"/>
      <c r="K30"/>
      <c r="L30"/>
      <c r="M30" s="146"/>
      <c r="N30" s="146"/>
      <c r="O30"/>
      <c r="P30"/>
      <c r="Q30"/>
      <c r="R30"/>
      <c r="S30"/>
      <c r="T30"/>
      <c r="U30"/>
      <c r="V30"/>
      <c r="W30"/>
      <c r="X30"/>
      <c r="Y30"/>
      <c r="Z30"/>
      <c r="AA30"/>
      <c r="AB30"/>
      <c r="AC30"/>
    </row>
    <row r="31" spans="1:29" x14ac:dyDescent="0.2">
      <c r="A31" s="186" t="s">
        <v>12</v>
      </c>
      <c r="B31" s="15"/>
      <c r="C31" s="121"/>
      <c r="D31" s="109">
        <f>SUM(D28:D30)</f>
        <v>550</v>
      </c>
      <c r="E31" s="183">
        <f>SUM(E28:E30)</f>
        <v>890</v>
      </c>
      <c r="H31"/>
      <c r="I31"/>
      <c r="J31"/>
      <c r="K31"/>
      <c r="L31"/>
      <c r="M31" s="146"/>
      <c r="N31" s="146"/>
      <c r="O31"/>
      <c r="P31"/>
      <c r="Q31"/>
      <c r="R31"/>
      <c r="S31"/>
      <c r="T31"/>
      <c r="U31"/>
      <c r="V31"/>
      <c r="W31"/>
      <c r="X31"/>
      <c r="Y31"/>
      <c r="Z31"/>
      <c r="AA31"/>
      <c r="AB31"/>
      <c r="AC31"/>
    </row>
    <row r="32" spans="1:29" x14ac:dyDescent="0.2">
      <c r="A32" s="182" t="s">
        <v>13</v>
      </c>
      <c r="B32" s="15"/>
      <c r="C32" s="121"/>
      <c r="D32" s="110">
        <v>800</v>
      </c>
      <c r="E32" s="185">
        <v>1100</v>
      </c>
      <c r="H32"/>
      <c r="I32"/>
      <c r="J32"/>
      <c r="K32"/>
      <c r="L32"/>
      <c r="M32" s="146"/>
      <c r="N32" s="146"/>
      <c r="O32"/>
      <c r="P32"/>
      <c r="Q32"/>
      <c r="R32"/>
      <c r="S32"/>
      <c r="T32"/>
      <c r="U32"/>
      <c r="V32"/>
      <c r="W32"/>
      <c r="X32"/>
      <c r="Y32"/>
      <c r="Z32"/>
      <c r="AA32"/>
      <c r="AB32"/>
      <c r="AC32"/>
    </row>
    <row r="33" spans="1:29" x14ac:dyDescent="0.2">
      <c r="A33" s="186" t="s">
        <v>147</v>
      </c>
      <c r="B33" s="15"/>
      <c r="C33" s="121"/>
      <c r="D33" s="109">
        <f>D31+D32</f>
        <v>1350</v>
      </c>
      <c r="E33" s="183">
        <f>E31+E32</f>
        <v>1990</v>
      </c>
      <c r="H33"/>
      <c r="I33"/>
      <c r="J33"/>
      <c r="K33"/>
      <c r="L33"/>
      <c r="M33" s="146"/>
      <c r="N33" s="146"/>
      <c r="O33"/>
      <c r="P33"/>
      <c r="Q33"/>
      <c r="R33"/>
      <c r="S33"/>
      <c r="T33"/>
      <c r="U33"/>
      <c r="V33"/>
      <c r="W33"/>
      <c r="X33"/>
      <c r="Y33"/>
      <c r="Z33"/>
      <c r="AA33"/>
      <c r="AB33"/>
      <c r="AC33"/>
    </row>
    <row r="34" spans="1:29" x14ac:dyDescent="0.2">
      <c r="A34" s="182" t="s">
        <v>114</v>
      </c>
      <c r="B34" s="15"/>
      <c r="C34" s="121"/>
      <c r="D34" s="111">
        <v>1000</v>
      </c>
      <c r="E34" s="184">
        <f>D34</f>
        <v>1000</v>
      </c>
      <c r="H34"/>
      <c r="I34"/>
      <c r="J34"/>
      <c r="K34"/>
      <c r="L34"/>
      <c r="M34" s="146"/>
      <c r="N34" s="146"/>
      <c r="O34"/>
      <c r="P34"/>
      <c r="Q34"/>
      <c r="R34"/>
      <c r="S34"/>
      <c r="T34"/>
      <c r="U34"/>
      <c r="V34"/>
      <c r="W34"/>
      <c r="X34"/>
      <c r="Y34"/>
      <c r="Z34"/>
      <c r="AA34"/>
      <c r="AB34"/>
      <c r="AC34"/>
    </row>
    <row r="35" spans="1:29" x14ac:dyDescent="0.2">
      <c r="A35" s="182" t="s">
        <v>115</v>
      </c>
      <c r="B35" s="15"/>
      <c r="C35" s="121"/>
      <c r="D35" s="110">
        <v>1730</v>
      </c>
      <c r="E35" s="185">
        <f>D35+(E51-E59)</f>
        <v>1910</v>
      </c>
      <c r="H35"/>
      <c r="I35"/>
      <c r="J35"/>
      <c r="K35"/>
      <c r="L35"/>
      <c r="M35" s="146"/>
      <c r="N35" s="146"/>
      <c r="O35"/>
      <c r="P35"/>
      <c r="Q35"/>
      <c r="R35"/>
      <c r="S35"/>
      <c r="T35"/>
      <c r="U35"/>
      <c r="V35"/>
      <c r="W35"/>
      <c r="X35"/>
      <c r="Y35"/>
      <c r="Z35"/>
      <c r="AA35"/>
      <c r="AB35"/>
      <c r="AC35"/>
    </row>
    <row r="36" spans="1:29" x14ac:dyDescent="0.2">
      <c r="A36" s="186" t="s">
        <v>116</v>
      </c>
      <c r="B36" s="15"/>
      <c r="C36" s="121"/>
      <c r="D36" s="112">
        <f>SUM(D34:D35)</f>
        <v>2730</v>
      </c>
      <c r="E36" s="189">
        <f>E34+E35</f>
        <v>2910</v>
      </c>
      <c r="H36"/>
      <c r="I36"/>
      <c r="J36"/>
      <c r="K36"/>
      <c r="L36"/>
      <c r="M36" s="146"/>
      <c r="N36" s="146"/>
      <c r="O36"/>
      <c r="P36"/>
      <c r="Q36"/>
      <c r="R36"/>
      <c r="S36"/>
      <c r="T36"/>
      <c r="U36"/>
      <c r="V36"/>
      <c r="W36"/>
      <c r="X36"/>
      <c r="Y36"/>
      <c r="Z36"/>
      <c r="AA36"/>
      <c r="AB36"/>
      <c r="AC36"/>
    </row>
    <row r="37" spans="1:29" ht="15" thickBot="1" x14ac:dyDescent="0.25">
      <c r="A37" s="182" t="s">
        <v>148</v>
      </c>
      <c r="B37" s="15"/>
      <c r="C37" s="121"/>
      <c r="D37" s="113">
        <f>D31+D32+D36</f>
        <v>4080</v>
      </c>
      <c r="E37" s="190">
        <f>E31+E32+E36</f>
        <v>4900</v>
      </c>
      <c r="H37"/>
      <c r="I37"/>
      <c r="J37"/>
      <c r="K37"/>
      <c r="L37"/>
      <c r="M37" s="146"/>
      <c r="N37" s="146"/>
      <c r="O37"/>
      <c r="P37"/>
      <c r="Q37"/>
      <c r="R37"/>
      <c r="S37"/>
      <c r="T37"/>
      <c r="U37"/>
      <c r="V37"/>
      <c r="W37"/>
      <c r="X37"/>
      <c r="Y37"/>
      <c r="Z37"/>
      <c r="AA37"/>
      <c r="AB37"/>
      <c r="AC37"/>
    </row>
    <row r="38" spans="1:29" ht="15" thickTop="1" x14ac:dyDescent="0.2">
      <c r="A38" s="191"/>
      <c r="B38" s="192"/>
      <c r="C38" s="193"/>
      <c r="D38" s="194"/>
      <c r="E38" s="195"/>
      <c r="H38"/>
      <c r="I38"/>
      <c r="J38"/>
      <c r="K38"/>
      <c r="L38"/>
      <c r="M38" s="146"/>
      <c r="N38" s="146"/>
      <c r="O38"/>
      <c r="P38"/>
      <c r="Q38"/>
      <c r="R38"/>
      <c r="S38"/>
      <c r="T38"/>
      <c r="U38"/>
      <c r="V38"/>
      <c r="W38"/>
      <c r="X38"/>
      <c r="Y38"/>
      <c r="Z38"/>
      <c r="AA38"/>
      <c r="AB38"/>
      <c r="AC38"/>
    </row>
    <row r="39" spans="1:29" x14ac:dyDescent="0.2">
      <c r="A39" s="20"/>
      <c r="B39" s="21"/>
      <c r="C39" s="20"/>
      <c r="D39" s="22"/>
      <c r="E39" s="22"/>
      <c r="H39"/>
      <c r="I39"/>
      <c r="J39"/>
      <c r="K39"/>
      <c r="L39"/>
      <c r="M39" s="146"/>
      <c r="N39" s="146"/>
      <c r="O39"/>
      <c r="P39"/>
      <c r="Q39"/>
      <c r="R39"/>
      <c r="S39"/>
      <c r="T39"/>
      <c r="U39"/>
      <c r="V39"/>
      <c r="W39"/>
      <c r="X39"/>
      <c r="Y39"/>
      <c r="Z39"/>
      <c r="AA39"/>
      <c r="AB39"/>
      <c r="AC39"/>
    </row>
    <row r="40" spans="1:29" x14ac:dyDescent="0.2">
      <c r="A40" s="175" t="s">
        <v>164</v>
      </c>
      <c r="B40" s="176"/>
      <c r="C40" s="177"/>
      <c r="D40" s="177"/>
      <c r="E40" s="178"/>
      <c r="H40"/>
      <c r="I40"/>
      <c r="J40"/>
      <c r="K40"/>
      <c r="L40"/>
      <c r="M40" s="146"/>
      <c r="N40" s="146"/>
      <c r="O40"/>
      <c r="P40"/>
      <c r="Q40"/>
      <c r="R40"/>
      <c r="S40"/>
      <c r="T40"/>
      <c r="U40"/>
      <c r="V40"/>
      <c r="W40"/>
      <c r="X40"/>
      <c r="Y40"/>
      <c r="Z40"/>
      <c r="AA40"/>
      <c r="AB40"/>
      <c r="AC40"/>
    </row>
    <row r="41" spans="1:29" x14ac:dyDescent="0.2">
      <c r="A41" s="179"/>
      <c r="B41" s="15"/>
      <c r="C41" s="15"/>
      <c r="D41" s="196">
        <f>$D$15</f>
        <v>2018</v>
      </c>
      <c r="E41" s="197">
        <f>D41+1</f>
        <v>2019</v>
      </c>
      <c r="H41"/>
      <c r="I41"/>
      <c r="J41"/>
      <c r="K41"/>
      <c r="L41"/>
      <c r="M41" s="146"/>
      <c r="N41" s="146"/>
      <c r="O41"/>
      <c r="P41"/>
      <c r="Q41"/>
      <c r="R41"/>
      <c r="S41"/>
      <c r="T41"/>
      <c r="U41"/>
      <c r="V41"/>
      <c r="W41"/>
      <c r="X41"/>
      <c r="Y41"/>
      <c r="Z41"/>
      <c r="AA41"/>
      <c r="AB41"/>
      <c r="AC41"/>
    </row>
    <row r="42" spans="1:29" x14ac:dyDescent="0.2">
      <c r="A42" s="182" t="s">
        <v>0</v>
      </c>
      <c r="B42" s="15"/>
      <c r="C42" s="16"/>
      <c r="D42" s="109">
        <v>5500</v>
      </c>
      <c r="E42" s="183">
        <v>6000</v>
      </c>
      <c r="H42"/>
      <c r="I42"/>
      <c r="J42"/>
      <c r="K42"/>
      <c r="L42"/>
      <c r="M42" s="146"/>
      <c r="N42" s="146"/>
      <c r="O42"/>
      <c r="P42"/>
      <c r="Q42"/>
      <c r="R42"/>
      <c r="S42"/>
      <c r="T42"/>
      <c r="U42"/>
      <c r="V42"/>
      <c r="W42"/>
      <c r="X42"/>
      <c r="Y42"/>
      <c r="Z42"/>
      <c r="AA42"/>
      <c r="AB42"/>
      <c r="AC42"/>
    </row>
    <row r="43" spans="1:29" x14ac:dyDescent="0.2">
      <c r="A43" s="182" t="s">
        <v>118</v>
      </c>
      <c r="B43" s="15"/>
      <c r="C43" s="16"/>
      <c r="D43" s="111">
        <v>4300</v>
      </c>
      <c r="E43" s="184">
        <v>4800</v>
      </c>
      <c r="H43"/>
      <c r="I43"/>
      <c r="J43"/>
      <c r="K43"/>
      <c r="L43"/>
      <c r="M43" s="146"/>
      <c r="N43" s="146"/>
      <c r="O43"/>
      <c r="P43"/>
      <c r="Q43"/>
      <c r="R43"/>
      <c r="S43"/>
      <c r="T43"/>
      <c r="U43"/>
      <c r="V43"/>
      <c r="W43"/>
      <c r="X43"/>
      <c r="Y43"/>
      <c r="Z43"/>
      <c r="AA43"/>
      <c r="AB43"/>
      <c r="AC43"/>
    </row>
    <row r="44" spans="1:29" ht="16.5" x14ac:dyDescent="0.2">
      <c r="A44" s="199" t="s">
        <v>127</v>
      </c>
      <c r="B44" s="16"/>
      <c r="C44" s="16"/>
      <c r="D44" s="111">
        <v>290</v>
      </c>
      <c r="E44" s="184">
        <v>320</v>
      </c>
      <c r="H44"/>
      <c r="I44"/>
      <c r="J44"/>
      <c r="K44"/>
      <c r="L44"/>
      <c r="M44" s="146"/>
      <c r="N44" s="146"/>
      <c r="O44"/>
      <c r="P44"/>
      <c r="Q44"/>
      <c r="R44"/>
      <c r="S44"/>
      <c r="T44"/>
      <c r="U44"/>
      <c r="V44"/>
      <c r="W44"/>
      <c r="X44"/>
      <c r="Y44"/>
      <c r="Z44"/>
      <c r="AA44"/>
      <c r="AB44"/>
      <c r="AC44"/>
    </row>
    <row r="45" spans="1:29" x14ac:dyDescent="0.2">
      <c r="A45" s="199" t="s">
        <v>119</v>
      </c>
      <c r="B45" s="16"/>
      <c r="C45" s="16"/>
      <c r="D45" s="111">
        <v>350</v>
      </c>
      <c r="E45" s="184">
        <v>420</v>
      </c>
      <c r="H45"/>
      <c r="I45"/>
      <c r="J45"/>
      <c r="K45"/>
      <c r="L45"/>
      <c r="M45" s="146"/>
      <c r="N45" s="146"/>
      <c r="O45"/>
      <c r="P45"/>
      <c r="Q45"/>
      <c r="R45"/>
      <c r="S45"/>
      <c r="T45"/>
      <c r="U45"/>
      <c r="V45"/>
      <c r="W45"/>
      <c r="X45"/>
      <c r="Y45"/>
      <c r="Z45"/>
      <c r="AA45"/>
      <c r="AB45"/>
      <c r="AC45"/>
    </row>
    <row r="46" spans="1:29" x14ac:dyDescent="0.2">
      <c r="A46" s="186" t="s">
        <v>120</v>
      </c>
      <c r="B46" s="15"/>
      <c r="C46" s="16"/>
      <c r="D46" s="112">
        <f>SUM(D43:D45)</f>
        <v>4940</v>
      </c>
      <c r="E46" s="189">
        <f>SUM(E43:E45)</f>
        <v>5540</v>
      </c>
      <c r="H46"/>
      <c r="I46"/>
      <c r="J46"/>
      <c r="K46"/>
      <c r="L46"/>
      <c r="M46" s="146"/>
      <c r="N46" s="146"/>
      <c r="O46"/>
      <c r="P46"/>
      <c r="Q46"/>
      <c r="R46"/>
      <c r="S46"/>
      <c r="T46"/>
      <c r="U46"/>
      <c r="V46"/>
      <c r="W46"/>
      <c r="X46"/>
      <c r="Y46"/>
      <c r="Z46"/>
      <c r="AA46"/>
      <c r="AB46"/>
      <c r="AC46"/>
    </row>
    <row r="47" spans="1:29" x14ac:dyDescent="0.2">
      <c r="A47" s="182" t="s">
        <v>1</v>
      </c>
      <c r="B47" s="15"/>
      <c r="C47" s="16"/>
      <c r="D47" s="109">
        <f>D42-D46</f>
        <v>560</v>
      </c>
      <c r="E47" s="183">
        <f>E42-E46</f>
        <v>460</v>
      </c>
      <c r="H47"/>
      <c r="I47"/>
      <c r="J47"/>
      <c r="K47"/>
      <c r="L47"/>
      <c r="M47" s="146"/>
      <c r="N47" s="146"/>
      <c r="O47"/>
      <c r="P47"/>
      <c r="Q47"/>
      <c r="R47"/>
      <c r="S47"/>
      <c r="T47"/>
      <c r="U47"/>
      <c r="V47"/>
      <c r="W47"/>
      <c r="X47"/>
      <c r="Y47"/>
      <c r="Z47"/>
      <c r="AA47"/>
      <c r="AB47"/>
      <c r="AC47"/>
    </row>
    <row r="48" spans="1:29" x14ac:dyDescent="0.2">
      <c r="A48" s="182" t="s">
        <v>2</v>
      </c>
      <c r="B48" s="16"/>
      <c r="C48" s="16"/>
      <c r="D48" s="110">
        <v>68</v>
      </c>
      <c r="E48" s="185">
        <v>108</v>
      </c>
      <c r="H48"/>
      <c r="I48"/>
      <c r="J48"/>
      <c r="K48"/>
      <c r="L48"/>
      <c r="M48" s="146"/>
      <c r="N48" s="146"/>
      <c r="O48"/>
      <c r="P48"/>
      <c r="Q48"/>
      <c r="R48"/>
      <c r="S48"/>
      <c r="T48"/>
      <c r="U48"/>
      <c r="V48"/>
      <c r="W48"/>
      <c r="X48"/>
      <c r="Y48"/>
      <c r="Z48"/>
      <c r="AA48"/>
      <c r="AB48"/>
      <c r="AC48"/>
    </row>
    <row r="49" spans="1:30" x14ac:dyDescent="0.2">
      <c r="A49" s="186" t="s">
        <v>102</v>
      </c>
      <c r="B49" s="15"/>
      <c r="C49" s="16"/>
      <c r="D49" s="109">
        <f>D47-D48</f>
        <v>492</v>
      </c>
      <c r="E49" s="183">
        <f>E47-E48</f>
        <v>352</v>
      </c>
      <c r="H49"/>
      <c r="I49"/>
      <c r="J49"/>
      <c r="K49"/>
      <c r="L49"/>
      <c r="M49" s="146"/>
      <c r="N49" s="146"/>
      <c r="O49"/>
      <c r="P49"/>
      <c r="Q49"/>
      <c r="R49"/>
      <c r="S49"/>
      <c r="T49"/>
      <c r="U49"/>
      <c r="V49"/>
      <c r="W49"/>
      <c r="X49"/>
      <c r="Y49"/>
      <c r="Z49"/>
      <c r="AA49"/>
      <c r="AB49"/>
      <c r="AC49"/>
    </row>
    <row r="50" spans="1:30" x14ac:dyDescent="0.2">
      <c r="A50" s="182" t="s">
        <v>117</v>
      </c>
      <c r="B50" s="19"/>
      <c r="C50" s="16"/>
      <c r="D50" s="110">
        <f>D49*D60</f>
        <v>123</v>
      </c>
      <c r="E50" s="185">
        <f>E49*E60</f>
        <v>88</v>
      </c>
      <c r="H50"/>
      <c r="I50"/>
      <c r="J50"/>
      <c r="K50"/>
      <c r="L50"/>
      <c r="M50" s="146"/>
      <c r="N50" s="146"/>
      <c r="O50"/>
      <c r="P50"/>
      <c r="Q50"/>
      <c r="R50"/>
      <c r="S50"/>
      <c r="T50"/>
      <c r="U50"/>
      <c r="V50"/>
      <c r="W50"/>
      <c r="X50"/>
      <c r="Y50"/>
      <c r="Z50"/>
      <c r="AA50"/>
      <c r="AB50"/>
      <c r="AC50"/>
    </row>
    <row r="51" spans="1:30" ht="15" thickBot="1" x14ac:dyDescent="0.25">
      <c r="A51" s="182" t="s">
        <v>54</v>
      </c>
      <c r="B51" s="15"/>
      <c r="C51" s="16"/>
      <c r="D51" s="113">
        <f>D49-D50</f>
        <v>369</v>
      </c>
      <c r="E51" s="190">
        <f>E49-E50</f>
        <v>264</v>
      </c>
      <c r="H51"/>
      <c r="I51"/>
      <c r="J51"/>
      <c r="K51"/>
      <c r="L51"/>
      <c r="M51" s="146"/>
      <c r="N51" s="146"/>
      <c r="O51"/>
      <c r="P51"/>
      <c r="Q51"/>
      <c r="R51"/>
      <c r="S51"/>
      <c r="T51"/>
      <c r="U51"/>
      <c r="V51"/>
      <c r="W51"/>
      <c r="X51"/>
      <c r="Y51"/>
      <c r="Z51"/>
      <c r="AA51"/>
      <c r="AB51"/>
      <c r="AC51"/>
    </row>
    <row r="52" spans="1:30" ht="15" thickTop="1" x14ac:dyDescent="0.2">
      <c r="A52" s="182"/>
      <c r="B52" s="15"/>
      <c r="C52" s="16"/>
      <c r="D52" s="120"/>
      <c r="E52" s="200"/>
      <c r="H52"/>
      <c r="I52"/>
      <c r="J52"/>
      <c r="K52"/>
      <c r="L52"/>
      <c r="M52"/>
      <c r="N52"/>
      <c r="O52"/>
      <c r="P52"/>
      <c r="Q52"/>
      <c r="R52"/>
      <c r="S52"/>
      <c r="T52"/>
      <c r="U52"/>
      <c r="V52"/>
      <c r="W52"/>
      <c r="X52"/>
      <c r="Y52"/>
      <c r="Z52"/>
      <c r="AA52"/>
      <c r="AB52"/>
      <c r="AC52"/>
    </row>
    <row r="53" spans="1:30" x14ac:dyDescent="0.2">
      <c r="A53" s="201" t="s">
        <v>125</v>
      </c>
      <c r="B53" s="128"/>
      <c r="C53" s="129"/>
      <c r="D53" s="109"/>
      <c r="E53" s="183"/>
      <c r="H53"/>
      <c r="I53"/>
      <c r="J53"/>
      <c r="K53"/>
      <c r="L53"/>
      <c r="M53"/>
      <c r="N53"/>
      <c r="O53"/>
      <c r="P53"/>
      <c r="Q53"/>
      <c r="R53"/>
      <c r="S53"/>
      <c r="T53"/>
      <c r="U53"/>
      <c r="V53"/>
      <c r="W53"/>
      <c r="X53"/>
      <c r="Y53"/>
      <c r="Z53"/>
      <c r="AA53"/>
      <c r="AB53"/>
      <c r="AC53"/>
    </row>
    <row r="54" spans="1:30" ht="16.5" x14ac:dyDescent="0.2">
      <c r="A54" s="202" t="s">
        <v>126</v>
      </c>
      <c r="B54" s="203"/>
      <c r="C54" s="204"/>
      <c r="D54" s="205"/>
      <c r="E54" s="206"/>
      <c r="H54"/>
      <c r="I54"/>
      <c r="J54"/>
      <c r="K54"/>
      <c r="L54"/>
      <c r="M54"/>
      <c r="N54"/>
      <c r="O54"/>
      <c r="P54"/>
      <c r="Q54"/>
      <c r="R54"/>
      <c r="S54"/>
      <c r="T54"/>
      <c r="U54"/>
      <c r="V54"/>
      <c r="W54"/>
      <c r="X54"/>
      <c r="Y54"/>
      <c r="Z54"/>
      <c r="AA54"/>
      <c r="AB54"/>
      <c r="AC54"/>
    </row>
    <row r="55" spans="1:30" x14ac:dyDescent="0.2">
      <c r="A55" s="118"/>
      <c r="B55" s="118"/>
      <c r="C55" s="118"/>
      <c r="D55" s="118"/>
      <c r="E55" s="118"/>
      <c r="H55"/>
      <c r="I55"/>
      <c r="J55"/>
      <c r="K55"/>
      <c r="L55"/>
      <c r="M55"/>
      <c r="N55"/>
      <c r="O55"/>
      <c r="P55"/>
      <c r="Q55"/>
      <c r="R55"/>
      <c r="S55"/>
      <c r="T55"/>
      <c r="U55"/>
      <c r="V55"/>
      <c r="W55"/>
      <c r="X55"/>
      <c r="Y55"/>
      <c r="Z55"/>
      <c r="AA55"/>
      <c r="AB55"/>
      <c r="AC55"/>
    </row>
    <row r="56" spans="1:30" x14ac:dyDescent="0.2">
      <c r="A56" s="207" t="s">
        <v>128</v>
      </c>
      <c r="B56" s="208"/>
      <c r="C56" s="209"/>
      <c r="D56" s="222">
        <f>$D$15</f>
        <v>2018</v>
      </c>
      <c r="E56" s="223">
        <f>D56+1</f>
        <v>2019</v>
      </c>
      <c r="H56" s="123"/>
      <c r="I56"/>
      <c r="J56"/>
      <c r="K56"/>
      <c r="L56"/>
      <c r="M56"/>
      <c r="N56"/>
      <c r="O56"/>
      <c r="P56"/>
      <c r="Q56"/>
      <c r="R56"/>
      <c r="S56"/>
      <c r="T56"/>
      <c r="U56"/>
      <c r="V56"/>
      <c r="W56"/>
      <c r="X56"/>
      <c r="Y56"/>
      <c r="Z56"/>
      <c r="AA56"/>
      <c r="AB56"/>
      <c r="AC56"/>
    </row>
    <row r="57" spans="1:30" x14ac:dyDescent="0.2">
      <c r="A57" s="210" t="s">
        <v>44</v>
      </c>
      <c r="B57" s="133"/>
      <c r="C57" s="134"/>
      <c r="D57" s="135">
        <v>50</v>
      </c>
      <c r="E57" s="211">
        <v>30</v>
      </c>
      <c r="H57" s="123"/>
      <c r="I57" s="157"/>
      <c r="J57"/>
      <c r="K57"/>
      <c r="L57"/>
      <c r="M57"/>
      <c r="N57"/>
      <c r="O57"/>
      <c r="P57"/>
      <c r="Q57"/>
      <c r="R57"/>
      <c r="S57"/>
      <c r="T57"/>
      <c r="U57"/>
      <c r="V57"/>
      <c r="W57"/>
      <c r="X57"/>
      <c r="Y57"/>
      <c r="Z57"/>
      <c r="AA57"/>
      <c r="AB57"/>
      <c r="AC57"/>
    </row>
    <row r="58" spans="1:30" x14ac:dyDescent="0.2">
      <c r="A58" s="210" t="s">
        <v>165</v>
      </c>
      <c r="B58" s="133"/>
      <c r="C58" s="134"/>
      <c r="D58" s="136">
        <v>100</v>
      </c>
      <c r="E58" s="212">
        <v>100</v>
      </c>
      <c r="H58" s="123"/>
      <c r="I58"/>
      <c r="J58"/>
      <c r="K58"/>
      <c r="L58"/>
      <c r="M58"/>
      <c r="N58"/>
      <c r="O58"/>
      <c r="P58"/>
      <c r="Q58"/>
      <c r="R58"/>
      <c r="S58"/>
      <c r="T58"/>
      <c r="U58"/>
      <c r="V58"/>
      <c r="W58"/>
      <c r="X58"/>
      <c r="Y58"/>
      <c r="Z58"/>
      <c r="AA58"/>
      <c r="AB58"/>
      <c r="AC58"/>
    </row>
    <row r="59" spans="1:30" x14ac:dyDescent="0.2">
      <c r="A59" s="213" t="s">
        <v>166</v>
      </c>
      <c r="B59" s="130"/>
      <c r="C59" s="131"/>
      <c r="D59" s="132">
        <v>90</v>
      </c>
      <c r="E59" s="214">
        <v>84</v>
      </c>
      <c r="H59" s="123"/>
      <c r="I59"/>
      <c r="J59"/>
      <c r="K59"/>
      <c r="L59"/>
      <c r="M59"/>
      <c r="N59"/>
      <c r="O59"/>
      <c r="P59"/>
      <c r="Q59"/>
      <c r="R59"/>
      <c r="S59"/>
      <c r="T59"/>
      <c r="U59"/>
      <c r="V59"/>
      <c r="W59"/>
      <c r="X59"/>
      <c r="Y59"/>
      <c r="Z59"/>
      <c r="AA59"/>
      <c r="AB59"/>
      <c r="AC59"/>
    </row>
    <row r="60" spans="1:30" x14ac:dyDescent="0.2">
      <c r="A60" s="210" t="s">
        <v>15</v>
      </c>
      <c r="B60" s="133"/>
      <c r="C60" s="134"/>
      <c r="D60" s="137">
        <v>0.25</v>
      </c>
      <c r="E60" s="215">
        <v>0.25</v>
      </c>
      <c r="H60" s="123"/>
      <c r="I60"/>
      <c r="J60"/>
      <c r="K60"/>
      <c r="L60"/>
      <c r="M60"/>
      <c r="N60"/>
      <c r="O60"/>
      <c r="P60"/>
      <c r="Q60"/>
      <c r="R60"/>
      <c r="S60"/>
      <c r="T60"/>
      <c r="U60"/>
      <c r="V60"/>
      <c r="W60"/>
      <c r="X60"/>
      <c r="Y60"/>
      <c r="Z60"/>
      <c r="AA60"/>
      <c r="AB60"/>
      <c r="AC60"/>
    </row>
    <row r="61" spans="1:30" x14ac:dyDescent="0.2">
      <c r="A61" s="210" t="s">
        <v>150</v>
      </c>
      <c r="B61" s="133"/>
      <c r="C61" s="134"/>
      <c r="D61" s="138">
        <v>0.1</v>
      </c>
      <c r="E61" s="216">
        <v>0.1</v>
      </c>
      <c r="H61" s="123"/>
      <c r="I61"/>
      <c r="J61"/>
      <c r="K61"/>
      <c r="L61"/>
      <c r="M61"/>
      <c r="N61"/>
      <c r="O61"/>
      <c r="P61"/>
      <c r="Q61"/>
      <c r="R61"/>
      <c r="S61"/>
      <c r="T61"/>
      <c r="U61"/>
      <c r="V61"/>
      <c r="W61"/>
      <c r="X61"/>
      <c r="Y61"/>
      <c r="Z61"/>
      <c r="AA61"/>
      <c r="AB61"/>
      <c r="AC61"/>
    </row>
    <row r="62" spans="1:30" x14ac:dyDescent="0.2">
      <c r="A62" s="217"/>
      <c r="B62" s="218"/>
      <c r="C62" s="219"/>
      <c r="D62" s="220"/>
      <c r="E62" s="221"/>
      <c r="H62" s="123"/>
      <c r="I62"/>
      <c r="J62"/>
      <c r="K62"/>
      <c r="L62"/>
      <c r="M62"/>
      <c r="N62"/>
      <c r="O62"/>
      <c r="P62"/>
      <c r="Q62"/>
      <c r="R62"/>
      <c r="S62"/>
      <c r="T62"/>
      <c r="U62"/>
      <c r="V62"/>
      <c r="W62"/>
      <c r="X62"/>
      <c r="Y62"/>
      <c r="Z62"/>
      <c r="AA62"/>
      <c r="AB62"/>
      <c r="AC62"/>
    </row>
    <row r="63" spans="1:30" x14ac:dyDescent="0.2">
      <c r="B63" s="1"/>
      <c r="H63" s="123"/>
      <c r="I63"/>
      <c r="J63"/>
      <c r="K63"/>
      <c r="L63"/>
      <c r="M63"/>
      <c r="N63"/>
      <c r="O63"/>
      <c r="P63"/>
      <c r="Q63"/>
      <c r="R63"/>
      <c r="S63"/>
      <c r="T63"/>
      <c r="U63"/>
      <c r="V63"/>
      <c r="W63"/>
      <c r="X63"/>
      <c r="Y63"/>
      <c r="Z63"/>
      <c r="AA63"/>
      <c r="AB63"/>
      <c r="AC63"/>
    </row>
    <row r="64" spans="1:30" x14ac:dyDescent="0.2">
      <c r="A64" s="224" t="s">
        <v>167</v>
      </c>
      <c r="B64" s="176"/>
      <c r="C64" s="198"/>
      <c r="D64" s="198"/>
      <c r="E64" s="225"/>
      <c r="I64"/>
      <c r="J64"/>
      <c r="K64"/>
      <c r="L64"/>
      <c r="M64"/>
      <c r="N64"/>
      <c r="O64"/>
      <c r="P64"/>
      <c r="Q64"/>
      <c r="R64"/>
      <c r="S64"/>
      <c r="T64"/>
      <c r="U64"/>
      <c r="V64"/>
      <c r="W64"/>
      <c r="X64"/>
      <c r="Y64"/>
      <c r="Z64"/>
      <c r="AA64"/>
      <c r="AB64"/>
      <c r="AC64"/>
      <c r="AD64"/>
    </row>
    <row r="65" spans="1:30" x14ac:dyDescent="0.2">
      <c r="A65" s="226"/>
      <c r="B65" s="15"/>
      <c r="C65" s="16"/>
      <c r="D65" s="16"/>
      <c r="E65" s="197">
        <f>E41</f>
        <v>2019</v>
      </c>
      <c r="I65"/>
      <c r="J65"/>
      <c r="K65"/>
      <c r="L65"/>
      <c r="M65"/>
      <c r="N65"/>
      <c r="O65"/>
      <c r="P65"/>
      <c r="Q65"/>
      <c r="R65"/>
      <c r="S65"/>
      <c r="T65"/>
      <c r="U65"/>
      <c r="V65"/>
      <c r="W65"/>
      <c r="X65"/>
      <c r="Y65"/>
      <c r="Z65"/>
      <c r="AA65"/>
      <c r="AB65"/>
      <c r="AC65"/>
      <c r="AD65"/>
    </row>
    <row r="66" spans="1:30" x14ac:dyDescent="0.2">
      <c r="A66" s="227" t="s">
        <v>16</v>
      </c>
      <c r="B66" s="15"/>
      <c r="C66" s="16"/>
      <c r="D66" s="16"/>
      <c r="E66" s="228"/>
      <c r="I66"/>
      <c r="J66"/>
      <c r="K66"/>
      <c r="L66"/>
      <c r="M66"/>
      <c r="N66"/>
      <c r="O66"/>
      <c r="P66"/>
      <c r="Q66"/>
      <c r="R66"/>
      <c r="S66"/>
      <c r="T66"/>
      <c r="U66"/>
      <c r="V66"/>
      <c r="W66"/>
      <c r="X66"/>
      <c r="Y66"/>
      <c r="Z66"/>
      <c r="AA66"/>
      <c r="AB66"/>
      <c r="AC66"/>
      <c r="AD66"/>
    </row>
    <row r="67" spans="1:30" x14ac:dyDescent="0.2">
      <c r="A67" s="182" t="s">
        <v>23</v>
      </c>
      <c r="B67" s="15"/>
      <c r="C67" s="16"/>
      <c r="D67" s="16"/>
      <c r="E67" s="229">
        <f>E51</f>
        <v>264</v>
      </c>
      <c r="I67"/>
      <c r="J67"/>
      <c r="K67"/>
      <c r="L67"/>
      <c r="M67"/>
      <c r="N67"/>
      <c r="O67"/>
      <c r="P67"/>
      <c r="Q67"/>
      <c r="R67"/>
      <c r="S67"/>
      <c r="T67"/>
      <c r="U67"/>
      <c r="V67"/>
      <c r="W67"/>
      <c r="X67"/>
      <c r="Y67"/>
      <c r="Z67"/>
      <c r="AA67"/>
      <c r="AB67"/>
      <c r="AC67"/>
      <c r="AD67"/>
    </row>
    <row r="68" spans="1:30" x14ac:dyDescent="0.2">
      <c r="A68" s="230" t="s">
        <v>29</v>
      </c>
      <c r="B68" s="15"/>
      <c r="C68" s="16"/>
      <c r="D68" s="16"/>
      <c r="E68" s="231"/>
      <c r="I68"/>
      <c r="J68"/>
      <c r="K68"/>
      <c r="L68"/>
      <c r="M68"/>
      <c r="N68"/>
      <c r="O68"/>
      <c r="P68"/>
      <c r="Q68"/>
      <c r="R68"/>
      <c r="S68"/>
      <c r="T68"/>
      <c r="U68"/>
      <c r="V68"/>
      <c r="W68"/>
      <c r="X68"/>
      <c r="Y68"/>
      <c r="Z68"/>
      <c r="AA68"/>
      <c r="AB68"/>
      <c r="AC68"/>
      <c r="AD68"/>
    </row>
    <row r="69" spans="1:30" s="14" customFormat="1" x14ac:dyDescent="0.2">
      <c r="A69" s="182" t="s">
        <v>24</v>
      </c>
      <c r="B69" s="15"/>
      <c r="C69" s="16"/>
      <c r="D69" s="16"/>
      <c r="E69" s="232">
        <f>E44</f>
        <v>320</v>
      </c>
      <c r="H69" s="1"/>
      <c r="I69"/>
      <c r="J69"/>
      <c r="K69"/>
      <c r="L69"/>
      <c r="M69"/>
      <c r="N69"/>
      <c r="O69"/>
      <c r="P69"/>
      <c r="Q69"/>
      <c r="R69"/>
      <c r="S69"/>
      <c r="T69"/>
      <c r="U69"/>
      <c r="V69"/>
      <c r="W69"/>
      <c r="X69"/>
      <c r="Y69"/>
      <c r="Z69"/>
      <c r="AA69"/>
      <c r="AB69"/>
      <c r="AC69"/>
      <c r="AD69"/>
    </row>
    <row r="70" spans="1:30" x14ac:dyDescent="0.2">
      <c r="A70" s="230" t="s">
        <v>30</v>
      </c>
      <c r="B70" s="15"/>
      <c r="C70" s="16"/>
      <c r="D70" s="16"/>
      <c r="E70" s="232"/>
      <c r="I70"/>
      <c r="J70"/>
      <c r="K70"/>
      <c r="L70"/>
      <c r="M70"/>
      <c r="N70"/>
      <c r="O70"/>
      <c r="P70"/>
      <c r="Q70"/>
      <c r="R70"/>
      <c r="S70"/>
      <c r="T70"/>
      <c r="U70"/>
      <c r="V70"/>
      <c r="W70"/>
      <c r="X70"/>
      <c r="Y70"/>
      <c r="Z70"/>
      <c r="AA70"/>
      <c r="AB70"/>
      <c r="AC70"/>
      <c r="AD70"/>
    </row>
    <row r="71" spans="1:30" x14ac:dyDescent="0.2">
      <c r="A71" s="182" t="s">
        <v>55</v>
      </c>
      <c r="B71" s="15"/>
      <c r="C71" s="16"/>
      <c r="D71" s="16"/>
      <c r="E71" s="232">
        <f>D19-E19</f>
        <v>-120</v>
      </c>
      <c r="I71"/>
      <c r="J71"/>
      <c r="K71"/>
      <c r="L71"/>
      <c r="M71"/>
      <c r="N71"/>
      <c r="O71"/>
      <c r="P71"/>
      <c r="Q71"/>
      <c r="R71"/>
      <c r="S71"/>
      <c r="T71"/>
      <c r="U71"/>
      <c r="V71"/>
      <c r="W71"/>
      <c r="X71"/>
      <c r="Y71"/>
      <c r="Z71"/>
      <c r="AA71"/>
      <c r="AB71"/>
      <c r="AC71"/>
      <c r="AD71"/>
    </row>
    <row r="72" spans="1:30" x14ac:dyDescent="0.2">
      <c r="A72" s="182" t="s">
        <v>56</v>
      </c>
      <c r="B72" s="15"/>
      <c r="C72" s="16"/>
      <c r="D72" s="16"/>
      <c r="E72" s="232">
        <f>D20-E20</f>
        <v>-200.00000000000023</v>
      </c>
      <c r="I72"/>
      <c r="J72"/>
      <c r="K72"/>
      <c r="L72"/>
      <c r="M72"/>
      <c r="N72"/>
      <c r="O72"/>
      <c r="P72"/>
      <c r="Q72"/>
      <c r="R72"/>
      <c r="S72"/>
      <c r="T72"/>
      <c r="U72"/>
      <c r="V72"/>
      <c r="W72"/>
      <c r="X72"/>
      <c r="Y72"/>
      <c r="Z72"/>
      <c r="AA72"/>
      <c r="AB72"/>
      <c r="AC72"/>
      <c r="AD72"/>
    </row>
    <row r="73" spans="1:30" x14ac:dyDescent="0.2">
      <c r="A73" s="182" t="s">
        <v>57</v>
      </c>
      <c r="B73" s="15"/>
      <c r="C73" s="16"/>
      <c r="D73" s="16"/>
      <c r="E73" s="232">
        <f>E28-D28</f>
        <v>100</v>
      </c>
      <c r="I73"/>
      <c r="J73"/>
      <c r="K73"/>
      <c r="L73"/>
      <c r="M73"/>
      <c r="N73"/>
      <c r="O73"/>
      <c r="P73"/>
      <c r="Q73"/>
      <c r="R73"/>
      <c r="S73"/>
      <c r="T73"/>
      <c r="U73"/>
      <c r="V73"/>
      <c r="W73"/>
      <c r="X73"/>
      <c r="Y73"/>
      <c r="Z73"/>
      <c r="AA73"/>
      <c r="AB73"/>
      <c r="AC73"/>
      <c r="AD73"/>
    </row>
    <row r="74" spans="1:30" x14ac:dyDescent="0.2">
      <c r="A74" s="182" t="s">
        <v>58</v>
      </c>
      <c r="B74" s="15"/>
      <c r="C74" s="16"/>
      <c r="D74" s="16"/>
      <c r="E74" s="233">
        <f>E30-D30</f>
        <v>40</v>
      </c>
      <c r="I74"/>
      <c r="J74"/>
      <c r="K74"/>
      <c r="L74"/>
      <c r="M74"/>
      <c r="N74"/>
      <c r="O74"/>
      <c r="P74"/>
      <c r="Q74"/>
      <c r="R74"/>
      <c r="S74"/>
      <c r="T74"/>
      <c r="U74"/>
      <c r="V74"/>
      <c r="W74"/>
      <c r="X74"/>
      <c r="Y74"/>
      <c r="Z74"/>
      <c r="AA74"/>
      <c r="AB74"/>
      <c r="AC74"/>
      <c r="AD74"/>
    </row>
    <row r="75" spans="1:30" x14ac:dyDescent="0.2">
      <c r="A75" s="182" t="s">
        <v>21</v>
      </c>
      <c r="B75" s="15"/>
      <c r="C75" s="16"/>
      <c r="D75" s="16"/>
      <c r="E75" s="229">
        <f>E67+E69+E71+E72+E73+E74</f>
        <v>403.99999999999977</v>
      </c>
      <c r="I75"/>
      <c r="J75"/>
      <c r="K75"/>
      <c r="L75"/>
      <c r="M75"/>
      <c r="N75"/>
      <c r="O75"/>
      <c r="P75"/>
      <c r="Q75"/>
      <c r="R75"/>
      <c r="S75"/>
      <c r="T75"/>
      <c r="U75"/>
      <c r="V75"/>
      <c r="W75"/>
      <c r="X75"/>
      <c r="Y75"/>
      <c r="Z75"/>
      <c r="AA75"/>
      <c r="AB75"/>
      <c r="AC75"/>
      <c r="AD75"/>
    </row>
    <row r="76" spans="1:30" x14ac:dyDescent="0.2">
      <c r="A76" s="182"/>
      <c r="B76" s="15"/>
      <c r="C76" s="16"/>
      <c r="D76" s="16"/>
      <c r="E76" s="231"/>
      <c r="I76"/>
      <c r="J76"/>
      <c r="K76"/>
      <c r="L76"/>
      <c r="M76"/>
      <c r="N76"/>
      <c r="O76"/>
      <c r="P76"/>
      <c r="Q76"/>
      <c r="R76"/>
      <c r="S76"/>
      <c r="T76"/>
      <c r="U76"/>
      <c r="V76"/>
      <c r="W76"/>
      <c r="X76"/>
      <c r="Y76"/>
      <c r="Z76"/>
      <c r="AA76"/>
      <c r="AB76"/>
      <c r="AC76"/>
      <c r="AD76"/>
    </row>
    <row r="77" spans="1:30" x14ac:dyDescent="0.2">
      <c r="A77" s="227" t="s">
        <v>81</v>
      </c>
      <c r="B77" s="15"/>
      <c r="C77" s="16"/>
      <c r="D77" s="16"/>
      <c r="E77" s="231"/>
      <c r="I77"/>
      <c r="J77"/>
      <c r="K77"/>
      <c r="L77"/>
      <c r="M77"/>
      <c r="N77"/>
      <c r="O77"/>
      <c r="P77"/>
      <c r="Q77"/>
      <c r="R77"/>
      <c r="S77"/>
      <c r="T77"/>
      <c r="U77"/>
      <c r="V77"/>
      <c r="W77"/>
      <c r="X77"/>
      <c r="Y77"/>
      <c r="Z77"/>
      <c r="AA77"/>
      <c r="AB77"/>
      <c r="AC77"/>
      <c r="AD77"/>
    </row>
    <row r="78" spans="1:30" x14ac:dyDescent="0.2">
      <c r="A78" s="182" t="s">
        <v>22</v>
      </c>
      <c r="B78" s="15"/>
      <c r="C78" s="16"/>
      <c r="D78" s="16"/>
      <c r="E78" s="234">
        <f>D24-(E24+E44)</f>
        <v>-920</v>
      </c>
      <c r="I78"/>
      <c r="J78"/>
      <c r="K78"/>
      <c r="L78"/>
      <c r="M78"/>
      <c r="N78"/>
      <c r="O78"/>
      <c r="P78"/>
      <c r="Q78"/>
      <c r="R78"/>
      <c r="S78"/>
      <c r="T78"/>
      <c r="U78"/>
      <c r="V78"/>
      <c r="W78"/>
      <c r="X78"/>
      <c r="Y78"/>
      <c r="Z78"/>
      <c r="AA78"/>
      <c r="AB78"/>
      <c r="AC78"/>
      <c r="AD78"/>
    </row>
    <row r="79" spans="1:30" x14ac:dyDescent="0.2">
      <c r="A79" s="182" t="s">
        <v>59</v>
      </c>
      <c r="B79" s="15"/>
      <c r="C79" s="16"/>
      <c r="D79" s="16"/>
      <c r="E79" s="235">
        <f>D18-E18</f>
        <v>90</v>
      </c>
      <c r="I79"/>
      <c r="J79"/>
      <c r="K79"/>
      <c r="L79"/>
      <c r="M79"/>
      <c r="N79"/>
      <c r="O79"/>
      <c r="P79"/>
      <c r="Q79"/>
      <c r="R79"/>
      <c r="S79"/>
      <c r="T79"/>
      <c r="U79"/>
      <c r="V79"/>
      <c r="W79"/>
      <c r="X79"/>
      <c r="Y79"/>
      <c r="Z79"/>
      <c r="AA79"/>
      <c r="AB79"/>
      <c r="AC79"/>
      <c r="AD79"/>
    </row>
    <row r="80" spans="1:30" x14ac:dyDescent="0.2">
      <c r="A80" s="182" t="s">
        <v>82</v>
      </c>
      <c r="B80" s="15"/>
      <c r="C80" s="16"/>
      <c r="D80" s="16"/>
      <c r="E80" s="234">
        <f>E78+E79</f>
        <v>-830</v>
      </c>
      <c r="I80"/>
      <c r="J80"/>
      <c r="K80"/>
      <c r="L80"/>
      <c r="M80"/>
      <c r="N80"/>
      <c r="O80"/>
      <c r="P80"/>
      <c r="Q80"/>
      <c r="R80"/>
      <c r="S80"/>
      <c r="T80"/>
      <c r="U80"/>
      <c r="V80"/>
      <c r="W80"/>
      <c r="X80"/>
      <c r="Y80"/>
      <c r="Z80"/>
      <c r="AA80"/>
      <c r="AB80"/>
      <c r="AC80"/>
      <c r="AD80"/>
    </row>
    <row r="81" spans="1:30" x14ac:dyDescent="0.2">
      <c r="A81" s="182"/>
      <c r="B81" s="15"/>
      <c r="C81" s="16"/>
      <c r="D81" s="16"/>
      <c r="E81" s="231"/>
      <c r="I81"/>
      <c r="J81"/>
      <c r="K81"/>
      <c r="L81"/>
      <c r="M81"/>
      <c r="N81"/>
      <c r="O81"/>
      <c r="P81"/>
      <c r="Q81"/>
      <c r="R81"/>
      <c r="S81"/>
      <c r="T81"/>
      <c r="U81"/>
      <c r="V81"/>
      <c r="W81"/>
      <c r="X81"/>
      <c r="Y81"/>
      <c r="Z81"/>
      <c r="AA81"/>
      <c r="AB81"/>
      <c r="AC81"/>
      <c r="AD81"/>
    </row>
    <row r="82" spans="1:30" x14ac:dyDescent="0.2">
      <c r="A82" s="227" t="s">
        <v>17</v>
      </c>
      <c r="B82" s="15"/>
      <c r="C82" s="16"/>
      <c r="D82" s="16"/>
      <c r="E82" s="228"/>
      <c r="I82"/>
      <c r="J82"/>
      <c r="K82"/>
      <c r="L82"/>
      <c r="M82"/>
      <c r="N82"/>
      <c r="O82"/>
      <c r="P82"/>
      <c r="Q82"/>
      <c r="R82"/>
      <c r="S82"/>
      <c r="T82"/>
      <c r="U82"/>
      <c r="V82"/>
      <c r="W82"/>
      <c r="X82"/>
      <c r="Y82"/>
      <c r="Z82"/>
      <c r="AA82"/>
      <c r="AB82"/>
      <c r="AC82"/>
      <c r="AD82"/>
    </row>
    <row r="83" spans="1:30" x14ac:dyDescent="0.2">
      <c r="A83" s="182" t="s">
        <v>60</v>
      </c>
      <c r="B83" s="15"/>
      <c r="C83" s="16"/>
      <c r="D83" s="16"/>
      <c r="E83" s="234">
        <f>E29-D29</f>
        <v>200</v>
      </c>
      <c r="I83"/>
      <c r="J83"/>
      <c r="K83"/>
      <c r="L83"/>
      <c r="M83"/>
      <c r="N83"/>
      <c r="O83"/>
      <c r="P83"/>
      <c r="Q83"/>
      <c r="R83"/>
      <c r="S83"/>
      <c r="T83"/>
      <c r="U83"/>
      <c r="V83"/>
      <c r="W83"/>
      <c r="X83"/>
      <c r="Y83"/>
      <c r="Z83"/>
      <c r="AA83"/>
      <c r="AB83"/>
      <c r="AC83"/>
      <c r="AD83"/>
    </row>
    <row r="84" spans="1:30" s="14" customFormat="1" x14ac:dyDescent="0.2">
      <c r="A84" s="182" t="s">
        <v>61</v>
      </c>
      <c r="B84" s="15"/>
      <c r="C84" s="16"/>
      <c r="D84" s="16"/>
      <c r="E84" s="236">
        <f>E32-D32</f>
        <v>300</v>
      </c>
      <c r="H84" s="1"/>
      <c r="I84"/>
      <c r="J84"/>
      <c r="K84"/>
      <c r="L84"/>
      <c r="M84"/>
      <c r="N84"/>
      <c r="O84"/>
      <c r="P84"/>
      <c r="Q84"/>
      <c r="R84"/>
      <c r="S84"/>
      <c r="T84"/>
      <c r="U84"/>
      <c r="V84"/>
      <c r="W84"/>
      <c r="X84"/>
      <c r="Y84"/>
      <c r="Z84"/>
      <c r="AA84"/>
      <c r="AB84"/>
      <c r="AC84"/>
      <c r="AD84"/>
    </row>
    <row r="85" spans="1:30" x14ac:dyDescent="0.2">
      <c r="A85" s="182" t="s">
        <v>62</v>
      </c>
      <c r="B85" s="15"/>
      <c r="C85" s="16"/>
      <c r="D85" s="16"/>
      <c r="E85" s="235">
        <f>-E59</f>
        <v>-84</v>
      </c>
      <c r="I85"/>
      <c r="J85"/>
      <c r="K85"/>
      <c r="L85"/>
      <c r="M85"/>
      <c r="N85"/>
      <c r="O85"/>
      <c r="P85"/>
      <c r="Q85"/>
      <c r="R85"/>
      <c r="S85"/>
      <c r="T85"/>
      <c r="U85"/>
      <c r="V85"/>
      <c r="W85"/>
      <c r="X85"/>
      <c r="Y85"/>
      <c r="Z85"/>
      <c r="AA85"/>
      <c r="AB85"/>
      <c r="AC85"/>
      <c r="AD85"/>
    </row>
    <row r="86" spans="1:30" x14ac:dyDescent="0.2">
      <c r="A86" s="182" t="s">
        <v>18</v>
      </c>
      <c r="B86" s="15"/>
      <c r="C86" s="16"/>
      <c r="D86" s="16"/>
      <c r="E86" s="234">
        <f>SUM(E83:E85)</f>
        <v>416</v>
      </c>
      <c r="I86"/>
      <c r="J86"/>
      <c r="K86"/>
      <c r="L86"/>
      <c r="M86"/>
      <c r="N86"/>
      <c r="O86"/>
      <c r="P86"/>
      <c r="Q86"/>
      <c r="R86"/>
      <c r="S86"/>
      <c r="T86"/>
      <c r="U86"/>
      <c r="V86"/>
      <c r="W86"/>
      <c r="X86"/>
      <c r="Y86"/>
      <c r="Z86"/>
      <c r="AA86"/>
      <c r="AB86"/>
      <c r="AC86"/>
      <c r="AD86"/>
    </row>
    <row r="87" spans="1:30" x14ac:dyDescent="0.2">
      <c r="A87" s="182"/>
      <c r="B87" s="15"/>
      <c r="C87" s="16"/>
      <c r="D87" s="16"/>
      <c r="E87" s="231"/>
      <c r="I87"/>
      <c r="J87"/>
      <c r="K87"/>
      <c r="L87"/>
      <c r="M87"/>
      <c r="N87"/>
      <c r="O87"/>
      <c r="P87"/>
      <c r="Q87"/>
      <c r="R87"/>
      <c r="S87"/>
      <c r="T87"/>
      <c r="U87"/>
      <c r="V87"/>
      <c r="W87"/>
      <c r="X87"/>
      <c r="Y87"/>
      <c r="Z87"/>
      <c r="AA87"/>
      <c r="AB87"/>
      <c r="AC87"/>
      <c r="AD87"/>
    </row>
    <row r="88" spans="1:30" x14ac:dyDescent="0.2">
      <c r="A88" s="182" t="s">
        <v>149</v>
      </c>
      <c r="B88" s="15"/>
      <c r="C88" s="16"/>
      <c r="D88" s="16"/>
      <c r="E88" s="234">
        <f>E75+E80+E86</f>
        <v>-10.000000000000227</v>
      </c>
      <c r="I88"/>
      <c r="J88"/>
      <c r="K88"/>
      <c r="L88"/>
      <c r="M88"/>
      <c r="N88"/>
      <c r="O88"/>
      <c r="P88"/>
      <c r="Q88"/>
      <c r="R88"/>
      <c r="S88"/>
      <c r="T88"/>
      <c r="U88"/>
      <c r="V88"/>
      <c r="W88"/>
      <c r="X88"/>
      <c r="Y88"/>
      <c r="Z88"/>
      <c r="AA88"/>
      <c r="AB88"/>
      <c r="AC88"/>
      <c r="AD88"/>
    </row>
    <row r="89" spans="1:30" x14ac:dyDescent="0.2">
      <c r="A89" s="182" t="s">
        <v>19</v>
      </c>
      <c r="B89" s="15"/>
      <c r="C89" s="16"/>
      <c r="D89" s="16"/>
      <c r="E89" s="235">
        <f>D17</f>
        <v>60</v>
      </c>
      <c r="I89"/>
      <c r="J89"/>
      <c r="K89"/>
      <c r="L89"/>
      <c r="M89"/>
      <c r="N89"/>
      <c r="O89"/>
      <c r="P89"/>
      <c r="Q89"/>
      <c r="R89"/>
      <c r="S89"/>
      <c r="T89"/>
      <c r="U89"/>
      <c r="V89"/>
      <c r="W89"/>
      <c r="X89"/>
      <c r="Y89"/>
      <c r="Z89"/>
      <c r="AA89"/>
      <c r="AB89"/>
      <c r="AC89"/>
      <c r="AD89"/>
    </row>
    <row r="90" spans="1:30" ht="15" thickBot="1" x14ac:dyDescent="0.25">
      <c r="A90" s="182" t="s">
        <v>20</v>
      </c>
      <c r="B90" s="16"/>
      <c r="C90" s="16"/>
      <c r="D90" s="16"/>
      <c r="E90" s="237">
        <f>SUM(E88:E89)</f>
        <v>49.999999999999773</v>
      </c>
      <c r="I90"/>
      <c r="J90"/>
      <c r="K90"/>
      <c r="L90"/>
      <c r="M90"/>
      <c r="N90"/>
      <c r="O90"/>
      <c r="P90"/>
      <c r="Q90"/>
      <c r="R90"/>
      <c r="S90"/>
      <c r="T90"/>
      <c r="U90"/>
      <c r="V90"/>
      <c r="W90"/>
      <c r="X90"/>
      <c r="Y90"/>
      <c r="Z90"/>
      <c r="AA90"/>
      <c r="AB90"/>
      <c r="AC90"/>
      <c r="AD90"/>
    </row>
    <row r="91" spans="1:30" ht="15" thickTop="1" x14ac:dyDescent="0.2">
      <c r="A91" s="191"/>
      <c r="B91" s="192"/>
      <c r="C91" s="193"/>
      <c r="D91" s="193"/>
      <c r="E91" s="238"/>
      <c r="I91"/>
      <c r="J91"/>
      <c r="K91"/>
      <c r="L91"/>
      <c r="M91"/>
      <c r="N91"/>
      <c r="O91"/>
      <c r="P91"/>
      <c r="Q91"/>
      <c r="R91"/>
      <c r="S91"/>
      <c r="T91"/>
      <c r="U91"/>
      <c r="V91"/>
      <c r="W91"/>
      <c r="X91"/>
      <c r="Y91"/>
      <c r="Z91"/>
      <c r="AA91"/>
      <c r="AB91"/>
      <c r="AC91"/>
      <c r="AD91"/>
    </row>
    <row r="92" spans="1:30" x14ac:dyDescent="0.2">
      <c r="A92" s="20"/>
      <c r="B92" s="21"/>
      <c r="C92" s="20"/>
      <c r="D92" s="20"/>
      <c r="E92" s="20"/>
      <c r="F92" s="20"/>
      <c r="G92" s="25"/>
      <c r="L92"/>
      <c r="M92"/>
      <c r="N92"/>
      <c r="O92"/>
      <c r="P92"/>
      <c r="Q92"/>
      <c r="R92"/>
      <c r="S92"/>
      <c r="T92"/>
      <c r="U92"/>
      <c r="V92"/>
      <c r="W92"/>
      <c r="X92"/>
      <c r="Y92"/>
      <c r="Z92"/>
      <c r="AA92"/>
      <c r="AB92"/>
      <c r="AC92"/>
    </row>
    <row r="93" spans="1:30" ht="14.25" customHeight="1" x14ac:dyDescent="0.2">
      <c r="A93" s="160" t="s">
        <v>95</v>
      </c>
      <c r="B93" s="160"/>
      <c r="C93" s="160"/>
      <c r="D93" s="160"/>
      <c r="E93" s="160"/>
      <c r="F93" s="160"/>
      <c r="G93" s="160"/>
      <c r="H93" s="160"/>
      <c r="I93" s="122"/>
      <c r="J93" s="122"/>
      <c r="K93" s="122"/>
      <c r="L93" s="122"/>
      <c r="M93" s="23"/>
      <c r="R93" s="17"/>
      <c r="V93" s="23"/>
    </row>
    <row r="94" spans="1:30" x14ac:dyDescent="0.2">
      <c r="I94"/>
      <c r="J94"/>
      <c r="K94"/>
      <c r="L94"/>
      <c r="M94"/>
      <c r="N94"/>
      <c r="O94"/>
      <c r="P94"/>
      <c r="Q94"/>
      <c r="R94"/>
      <c r="S94"/>
      <c r="T94"/>
      <c r="U94"/>
      <c r="V94"/>
      <c r="W94"/>
      <c r="X94"/>
      <c r="Y94"/>
      <c r="Z94"/>
      <c r="AA94"/>
      <c r="AB94"/>
      <c r="AC94"/>
      <c r="AD94"/>
    </row>
    <row r="95" spans="1:30" x14ac:dyDescent="0.2">
      <c r="A95" s="161" t="s">
        <v>96</v>
      </c>
      <c r="B95" s="161"/>
      <c r="C95" s="161"/>
      <c r="D95" s="161"/>
      <c r="E95" s="161"/>
      <c r="F95" s="161"/>
      <c r="G95" s="161"/>
      <c r="H95" s="161"/>
      <c r="I95"/>
      <c r="J95"/>
      <c r="K95"/>
      <c r="L95"/>
      <c r="M95"/>
      <c r="N95"/>
      <c r="O95"/>
      <c r="P95"/>
      <c r="Q95"/>
      <c r="R95"/>
      <c r="S95"/>
      <c r="T95"/>
      <c r="U95"/>
      <c r="V95"/>
      <c r="W95"/>
      <c r="X95"/>
      <c r="Y95"/>
      <c r="Z95"/>
      <c r="AA95"/>
      <c r="AB95"/>
      <c r="AC95"/>
      <c r="AD95"/>
    </row>
    <row r="96" spans="1:30" x14ac:dyDescent="0.2">
      <c r="A96" s="20"/>
      <c r="B96" s="21"/>
      <c r="C96" s="20"/>
      <c r="D96" s="20"/>
      <c r="E96" s="20"/>
      <c r="F96" s="20"/>
      <c r="G96" s="25"/>
      <c r="L96"/>
      <c r="M96"/>
      <c r="N96"/>
      <c r="O96"/>
      <c r="P96"/>
      <c r="Q96"/>
      <c r="R96"/>
      <c r="S96"/>
      <c r="T96"/>
      <c r="U96"/>
      <c r="V96"/>
      <c r="W96"/>
      <c r="X96"/>
      <c r="Y96"/>
      <c r="Z96"/>
      <c r="AA96"/>
      <c r="AB96"/>
      <c r="AC96"/>
    </row>
    <row r="97" spans="1:29" x14ac:dyDescent="0.2">
      <c r="A97" s="166" t="s">
        <v>97</v>
      </c>
      <c r="B97" s="167"/>
      <c r="C97" s="167"/>
      <c r="D97" s="167"/>
      <c r="E97" s="167"/>
      <c r="F97" s="167"/>
      <c r="G97" s="167"/>
      <c r="H97" s="167"/>
      <c r="I97" s="167"/>
      <c r="L97"/>
      <c r="M97"/>
      <c r="N97"/>
      <c r="O97"/>
      <c r="P97"/>
      <c r="Q97"/>
      <c r="R97"/>
      <c r="S97"/>
      <c r="T97"/>
      <c r="U97"/>
      <c r="V97"/>
      <c r="W97"/>
      <c r="X97"/>
      <c r="Y97"/>
      <c r="Z97"/>
      <c r="AA97"/>
      <c r="AB97"/>
      <c r="AC97"/>
    </row>
    <row r="98" spans="1:29" x14ac:dyDescent="0.2">
      <c r="A98" s="26"/>
      <c r="B98" s="13"/>
      <c r="C98" s="13"/>
      <c r="D98" s="13"/>
      <c r="E98" s="13"/>
      <c r="F98" s="13"/>
      <c r="G98" s="13"/>
      <c r="H98" s="13"/>
      <c r="I98" s="13"/>
      <c r="L98"/>
      <c r="M98"/>
      <c r="N98"/>
      <c r="O98"/>
      <c r="P98"/>
      <c r="Q98"/>
      <c r="R98"/>
      <c r="S98"/>
      <c r="T98"/>
      <c r="U98"/>
      <c r="V98"/>
      <c r="W98"/>
      <c r="X98"/>
      <c r="Y98"/>
      <c r="Z98"/>
      <c r="AA98"/>
      <c r="AB98"/>
      <c r="AC98"/>
    </row>
    <row r="99" spans="1:29" x14ac:dyDescent="0.2">
      <c r="A99" s="162" t="s">
        <v>94</v>
      </c>
      <c r="B99" s="162"/>
      <c r="C99" s="162"/>
      <c r="D99" s="162"/>
      <c r="E99" s="162"/>
      <c r="F99" s="162"/>
      <c r="G99" s="162"/>
      <c r="H99" s="162"/>
      <c r="I99" s="27"/>
      <c r="L99"/>
      <c r="M99"/>
      <c r="N99"/>
      <c r="O99"/>
      <c r="P99"/>
      <c r="Q99"/>
      <c r="R99"/>
      <c r="S99"/>
      <c r="T99"/>
      <c r="U99"/>
      <c r="V99"/>
      <c r="W99"/>
      <c r="X99"/>
      <c r="Y99"/>
      <c r="Z99"/>
      <c r="AA99"/>
      <c r="AB99"/>
      <c r="AC99"/>
    </row>
    <row r="100" spans="1:29" x14ac:dyDescent="0.2">
      <c r="A100" s="29"/>
      <c r="B100" s="30"/>
      <c r="C100" s="31"/>
      <c r="D100" s="31"/>
      <c r="E100" s="32"/>
      <c r="F100" s="32"/>
      <c r="G100" s="32"/>
      <c r="L100"/>
      <c r="M100"/>
      <c r="N100"/>
      <c r="O100"/>
      <c r="P100"/>
      <c r="Q100"/>
      <c r="R100"/>
      <c r="S100"/>
      <c r="T100"/>
      <c r="U100"/>
      <c r="V100"/>
      <c r="W100"/>
      <c r="X100"/>
      <c r="Y100"/>
      <c r="Z100"/>
      <c r="AA100"/>
      <c r="AB100"/>
      <c r="AC100"/>
    </row>
    <row r="101" spans="1:29" x14ac:dyDescent="0.2">
      <c r="A101" s="170" t="s">
        <v>89</v>
      </c>
      <c r="B101" s="170"/>
      <c r="C101" s="170"/>
      <c r="D101" s="170"/>
      <c r="E101" s="170"/>
      <c r="F101" s="170"/>
      <c r="G101" s="170"/>
      <c r="H101" s="170"/>
      <c r="I101" s="10"/>
      <c r="L101"/>
      <c r="M101"/>
      <c r="N101"/>
      <c r="O101"/>
      <c r="P101"/>
      <c r="Q101"/>
      <c r="R101"/>
      <c r="S101"/>
      <c r="T101"/>
      <c r="U101"/>
      <c r="V101"/>
      <c r="W101"/>
      <c r="X101"/>
      <c r="Y101"/>
      <c r="Z101"/>
      <c r="AA101"/>
      <c r="AB101"/>
      <c r="AC101"/>
    </row>
    <row r="102" spans="1:29" x14ac:dyDescent="0.2">
      <c r="A102" s="170"/>
      <c r="B102" s="170"/>
      <c r="C102" s="170"/>
      <c r="D102" s="170"/>
      <c r="E102" s="170"/>
      <c r="F102" s="170"/>
      <c r="G102" s="170"/>
      <c r="H102" s="170"/>
      <c r="I102" s="10"/>
      <c r="L102"/>
      <c r="M102"/>
      <c r="N102"/>
      <c r="O102"/>
      <c r="P102"/>
      <c r="Q102"/>
      <c r="R102"/>
      <c r="S102"/>
      <c r="T102"/>
      <c r="U102"/>
      <c r="V102"/>
      <c r="W102"/>
      <c r="X102"/>
      <c r="Y102"/>
      <c r="Z102"/>
      <c r="AA102"/>
      <c r="AB102"/>
      <c r="AC102"/>
    </row>
    <row r="103" spans="1:29" x14ac:dyDescent="0.2">
      <c r="A103" s="26"/>
      <c r="B103" s="13"/>
      <c r="C103" s="13"/>
      <c r="D103" s="13"/>
      <c r="E103" s="13"/>
      <c r="F103" s="13"/>
      <c r="G103" s="13"/>
      <c r="H103" s="13"/>
      <c r="I103" s="13"/>
      <c r="L103"/>
      <c r="M103"/>
      <c r="N103"/>
      <c r="O103"/>
      <c r="P103"/>
      <c r="Q103"/>
      <c r="R103"/>
      <c r="S103"/>
      <c r="T103"/>
      <c r="U103"/>
      <c r="V103"/>
      <c r="W103"/>
      <c r="X103"/>
      <c r="Y103"/>
      <c r="Z103"/>
      <c r="AA103"/>
      <c r="AB103"/>
      <c r="AC103"/>
    </row>
    <row r="104" spans="1:29" x14ac:dyDescent="0.2">
      <c r="A104" s="1" t="s">
        <v>38</v>
      </c>
      <c r="B104" s="32"/>
      <c r="C104" s="32"/>
      <c r="D104" s="32"/>
      <c r="E104" s="32"/>
      <c r="F104" s="32"/>
      <c r="G104" s="32"/>
      <c r="L104"/>
      <c r="M104"/>
      <c r="N104"/>
      <c r="O104"/>
      <c r="P104"/>
      <c r="Q104"/>
      <c r="R104"/>
      <c r="S104"/>
      <c r="T104"/>
      <c r="U104"/>
      <c r="V104"/>
      <c r="W104"/>
      <c r="X104"/>
      <c r="Y104"/>
      <c r="Z104"/>
      <c r="AA104"/>
      <c r="AB104"/>
      <c r="AC104"/>
    </row>
    <row r="105" spans="1:29" x14ac:dyDescent="0.2">
      <c r="A105" s="169" t="s">
        <v>64</v>
      </c>
      <c r="B105" s="169"/>
      <c r="C105" s="169"/>
      <c r="D105" s="169"/>
      <c r="E105" s="169"/>
      <c r="F105" s="169"/>
      <c r="G105" s="169"/>
      <c r="H105" s="169"/>
      <c r="L105"/>
      <c r="M105"/>
      <c r="N105"/>
      <c r="O105"/>
      <c r="P105"/>
      <c r="Q105"/>
      <c r="R105"/>
      <c r="S105"/>
      <c r="T105"/>
      <c r="U105"/>
      <c r="V105"/>
      <c r="W105"/>
      <c r="X105"/>
      <c r="Y105"/>
      <c r="Z105"/>
      <c r="AA105"/>
      <c r="AB105"/>
      <c r="AC105"/>
    </row>
    <row r="106" spans="1:29" x14ac:dyDescent="0.2">
      <c r="A106" s="169"/>
      <c r="B106" s="169"/>
      <c r="C106" s="169"/>
      <c r="D106" s="169"/>
      <c r="E106" s="169"/>
      <c r="F106" s="169"/>
      <c r="G106" s="169"/>
      <c r="H106" s="169"/>
      <c r="L106"/>
      <c r="M106"/>
      <c r="N106"/>
      <c r="O106"/>
      <c r="P106"/>
      <c r="Q106"/>
      <c r="R106"/>
      <c r="S106"/>
      <c r="T106"/>
      <c r="U106"/>
      <c r="V106"/>
      <c r="W106"/>
      <c r="X106"/>
      <c r="Y106"/>
      <c r="Z106"/>
      <c r="AA106"/>
      <c r="AB106"/>
      <c r="AC106"/>
    </row>
    <row r="107" spans="1:29" x14ac:dyDescent="0.2">
      <c r="A107" s="9"/>
      <c r="B107" s="33"/>
      <c r="C107" s="33"/>
      <c r="D107" s="33"/>
      <c r="E107" s="34"/>
      <c r="F107" s="34"/>
      <c r="G107" s="32"/>
      <c r="L107"/>
      <c r="M107"/>
      <c r="N107"/>
      <c r="O107"/>
      <c r="P107"/>
      <c r="Q107"/>
      <c r="R107"/>
      <c r="S107"/>
      <c r="T107"/>
      <c r="U107"/>
      <c r="V107"/>
      <c r="W107"/>
      <c r="X107"/>
      <c r="Y107"/>
      <c r="Z107"/>
      <c r="AA107"/>
      <c r="AB107"/>
      <c r="AC107"/>
    </row>
    <row r="108" spans="1:29" x14ac:dyDescent="0.2">
      <c r="A108" s="35">
        <f>$E$41</f>
        <v>2019</v>
      </c>
      <c r="B108" s="36" t="s">
        <v>91</v>
      </c>
      <c r="C108" s="37" t="s">
        <v>39</v>
      </c>
      <c r="D108" s="38" t="s">
        <v>40</v>
      </c>
      <c r="E108" s="38" t="s">
        <v>41</v>
      </c>
      <c r="F108" s="32"/>
      <c r="G108" s="32"/>
      <c r="L108"/>
      <c r="M108"/>
      <c r="N108"/>
      <c r="O108"/>
      <c r="P108"/>
      <c r="Q108"/>
      <c r="R108"/>
      <c r="S108"/>
      <c r="T108"/>
      <c r="U108"/>
      <c r="V108"/>
      <c r="W108"/>
      <c r="X108"/>
      <c r="Y108"/>
      <c r="Z108"/>
      <c r="AA108"/>
      <c r="AB108"/>
      <c r="AC108"/>
    </row>
    <row r="109" spans="1:29" ht="15" thickBot="1" x14ac:dyDescent="0.25">
      <c r="B109" s="36" t="s">
        <v>151</v>
      </c>
      <c r="C109" s="39">
        <f>E47</f>
        <v>460</v>
      </c>
      <c r="D109" s="114" t="s">
        <v>40</v>
      </c>
      <c r="E109" s="40">
        <f>(1-E60)</f>
        <v>0.75</v>
      </c>
      <c r="F109" s="32"/>
      <c r="G109" s="32"/>
      <c r="I109" s="4"/>
      <c r="L109"/>
      <c r="M109"/>
      <c r="N109"/>
      <c r="O109"/>
      <c r="P109"/>
      <c r="Q109"/>
      <c r="R109"/>
      <c r="S109"/>
      <c r="T109"/>
      <c r="U109"/>
      <c r="V109"/>
      <c r="W109"/>
      <c r="X109"/>
      <c r="Y109"/>
      <c r="Z109"/>
      <c r="AA109"/>
      <c r="AB109"/>
      <c r="AC109"/>
    </row>
    <row r="110" spans="1:29" ht="15" thickBot="1" x14ac:dyDescent="0.25">
      <c r="B110" s="36" t="s">
        <v>151</v>
      </c>
      <c r="C110" s="124">
        <f>C109*E109</f>
        <v>345</v>
      </c>
      <c r="D110" s="31"/>
      <c r="E110" s="31"/>
      <c r="F110" s="32"/>
      <c r="G110" s="32"/>
      <c r="I110" s="4"/>
      <c r="L110"/>
      <c r="M110"/>
      <c r="N110"/>
      <c r="O110"/>
      <c r="P110"/>
      <c r="Q110"/>
      <c r="R110"/>
      <c r="S110"/>
      <c r="T110"/>
      <c r="U110"/>
      <c r="V110"/>
      <c r="W110"/>
      <c r="X110"/>
      <c r="Y110"/>
      <c r="Z110"/>
      <c r="AA110"/>
      <c r="AB110"/>
      <c r="AC110"/>
    </row>
    <row r="111" spans="1:29" x14ac:dyDescent="0.2">
      <c r="B111" s="1"/>
      <c r="C111" s="41"/>
      <c r="D111" s="31"/>
      <c r="E111" s="31"/>
      <c r="G111" s="32"/>
      <c r="I111" s="4"/>
      <c r="L111"/>
      <c r="M111"/>
      <c r="N111"/>
      <c r="O111"/>
      <c r="P111"/>
      <c r="Q111"/>
      <c r="R111"/>
      <c r="S111"/>
      <c r="T111"/>
      <c r="U111"/>
      <c r="V111"/>
      <c r="W111"/>
      <c r="X111"/>
      <c r="Y111"/>
      <c r="Z111"/>
      <c r="AA111"/>
      <c r="AB111"/>
      <c r="AC111"/>
    </row>
    <row r="112" spans="1:29" x14ac:dyDescent="0.2">
      <c r="A112" s="35">
        <f>$D$41</f>
        <v>2018</v>
      </c>
      <c r="B112" s="36" t="s">
        <v>91</v>
      </c>
      <c r="C112" s="37" t="s">
        <v>39</v>
      </c>
      <c r="D112" s="38" t="s">
        <v>40</v>
      </c>
      <c r="E112" s="38" t="s">
        <v>41</v>
      </c>
      <c r="F112" s="32"/>
      <c r="G112" s="32"/>
      <c r="I112" s="4"/>
      <c r="L112"/>
      <c r="M112"/>
      <c r="N112"/>
      <c r="O112"/>
      <c r="P112"/>
      <c r="Q112"/>
      <c r="R112"/>
      <c r="S112"/>
      <c r="T112"/>
      <c r="U112"/>
      <c r="V112"/>
      <c r="W112"/>
      <c r="X112"/>
      <c r="Y112"/>
      <c r="Z112"/>
      <c r="AA112"/>
      <c r="AB112"/>
      <c r="AC112"/>
    </row>
    <row r="113" spans="1:29" ht="15" thickBot="1" x14ac:dyDescent="0.25">
      <c r="B113" s="36" t="s">
        <v>151</v>
      </c>
      <c r="C113" s="39">
        <f>D47</f>
        <v>560</v>
      </c>
      <c r="D113" s="114" t="s">
        <v>40</v>
      </c>
      <c r="E113" s="40">
        <f>(1-D60)</f>
        <v>0.75</v>
      </c>
      <c r="F113" s="32"/>
      <c r="G113" s="32"/>
      <c r="L113"/>
      <c r="M113"/>
      <c r="N113"/>
      <c r="O113"/>
      <c r="P113"/>
      <c r="Q113"/>
      <c r="R113"/>
      <c r="S113"/>
      <c r="T113"/>
      <c r="U113"/>
      <c r="V113"/>
      <c r="W113"/>
      <c r="X113"/>
      <c r="Y113"/>
      <c r="Z113"/>
      <c r="AA113"/>
      <c r="AB113"/>
      <c r="AC113"/>
    </row>
    <row r="114" spans="1:29" ht="15" thickBot="1" x14ac:dyDescent="0.25">
      <c r="B114" s="36" t="s">
        <v>151</v>
      </c>
      <c r="C114" s="124">
        <f>C113*E113</f>
        <v>420</v>
      </c>
      <c r="D114" s="31"/>
      <c r="E114" s="31"/>
      <c r="F114" s="32"/>
      <c r="G114" s="32"/>
      <c r="L114"/>
      <c r="M114"/>
      <c r="N114"/>
      <c r="O114"/>
      <c r="P114"/>
      <c r="Q114"/>
      <c r="R114"/>
      <c r="S114"/>
      <c r="T114"/>
      <c r="U114"/>
      <c r="V114"/>
      <c r="W114"/>
      <c r="X114"/>
      <c r="Y114"/>
      <c r="Z114"/>
      <c r="AA114"/>
      <c r="AB114"/>
      <c r="AC114"/>
    </row>
    <row r="115" spans="1:29" x14ac:dyDescent="0.2">
      <c r="A115" s="28"/>
      <c r="B115" s="28"/>
      <c r="C115" s="28"/>
      <c r="D115" s="28"/>
      <c r="E115" s="28"/>
      <c r="F115" s="28"/>
      <c r="G115" s="28"/>
      <c r="H115" s="28"/>
      <c r="I115" s="28"/>
      <c r="L115"/>
      <c r="M115"/>
      <c r="N115"/>
      <c r="O115"/>
      <c r="P115"/>
      <c r="Q115"/>
      <c r="R115"/>
      <c r="S115"/>
      <c r="T115"/>
      <c r="U115"/>
      <c r="V115"/>
      <c r="W115"/>
      <c r="X115"/>
      <c r="Y115"/>
      <c r="Z115"/>
      <c r="AA115"/>
      <c r="AB115"/>
      <c r="AC115"/>
    </row>
    <row r="116" spans="1:29" x14ac:dyDescent="0.2">
      <c r="L116"/>
      <c r="M116"/>
      <c r="N116"/>
      <c r="O116"/>
      <c r="P116"/>
      <c r="Q116"/>
      <c r="R116"/>
      <c r="S116"/>
      <c r="T116"/>
      <c r="U116"/>
      <c r="V116"/>
      <c r="W116"/>
      <c r="X116"/>
      <c r="Y116"/>
      <c r="Z116"/>
      <c r="AA116"/>
      <c r="AB116"/>
      <c r="AC116"/>
    </row>
    <row r="117" spans="1:29" x14ac:dyDescent="0.2">
      <c r="A117" s="147" t="s">
        <v>31</v>
      </c>
      <c r="F117" s="20"/>
      <c r="G117" s="20"/>
      <c r="L117"/>
      <c r="M117"/>
      <c r="N117"/>
      <c r="O117"/>
      <c r="P117"/>
      <c r="Q117"/>
      <c r="R117"/>
      <c r="S117"/>
      <c r="T117"/>
      <c r="U117"/>
      <c r="V117"/>
      <c r="W117"/>
      <c r="X117"/>
      <c r="Y117"/>
      <c r="Z117"/>
      <c r="AA117"/>
      <c r="AB117"/>
      <c r="AC117"/>
    </row>
    <row r="118" spans="1:29" x14ac:dyDescent="0.2">
      <c r="A118" s="42"/>
      <c r="F118" s="20"/>
      <c r="G118" s="20"/>
      <c r="L118"/>
      <c r="M118"/>
      <c r="N118"/>
      <c r="O118"/>
      <c r="P118"/>
      <c r="Q118"/>
      <c r="R118"/>
      <c r="S118"/>
      <c r="T118"/>
      <c r="U118"/>
      <c r="V118"/>
      <c r="W118"/>
      <c r="X118"/>
      <c r="Y118"/>
      <c r="Z118"/>
      <c r="AA118"/>
      <c r="AB118"/>
      <c r="AC118"/>
    </row>
    <row r="119" spans="1:29" x14ac:dyDescent="0.2">
      <c r="A119" s="171" t="s">
        <v>74</v>
      </c>
      <c r="B119" s="171"/>
      <c r="C119" s="171"/>
      <c r="D119" s="171"/>
      <c r="E119" s="171"/>
      <c r="F119" s="171"/>
      <c r="G119" s="171"/>
      <c r="H119" s="171"/>
      <c r="I119" s="11"/>
      <c r="L119"/>
      <c r="M119"/>
      <c r="N119"/>
      <c r="O119"/>
      <c r="P119"/>
      <c r="Q119"/>
      <c r="R119"/>
      <c r="S119"/>
      <c r="T119"/>
      <c r="U119"/>
      <c r="V119"/>
      <c r="W119"/>
      <c r="X119"/>
      <c r="Y119"/>
      <c r="Z119"/>
      <c r="AA119"/>
      <c r="AB119"/>
      <c r="AC119"/>
    </row>
    <row r="120" spans="1:29" x14ac:dyDescent="0.2">
      <c r="A120" s="171"/>
      <c r="B120" s="171"/>
      <c r="C120" s="171"/>
      <c r="D120" s="171"/>
      <c r="E120" s="171"/>
      <c r="F120" s="171"/>
      <c r="G120" s="171"/>
      <c r="H120" s="171"/>
      <c r="I120" s="11"/>
      <c r="L120"/>
      <c r="M120"/>
      <c r="N120"/>
      <c r="O120"/>
      <c r="P120"/>
      <c r="Q120"/>
      <c r="R120"/>
      <c r="S120"/>
      <c r="T120"/>
      <c r="U120"/>
      <c r="V120"/>
      <c r="W120"/>
      <c r="X120"/>
      <c r="Y120"/>
      <c r="Z120"/>
      <c r="AA120"/>
      <c r="AB120"/>
      <c r="AC120"/>
    </row>
    <row r="121" spans="1:29" x14ac:dyDescent="0.2">
      <c r="A121" s="171"/>
      <c r="B121" s="171"/>
      <c r="C121" s="171"/>
      <c r="D121" s="171"/>
      <c r="E121" s="171"/>
      <c r="F121" s="171"/>
      <c r="G121" s="171"/>
      <c r="H121" s="171"/>
      <c r="I121" s="11"/>
      <c r="L121"/>
      <c r="M121"/>
      <c r="N121"/>
      <c r="O121"/>
      <c r="P121"/>
      <c r="Q121"/>
      <c r="R121"/>
      <c r="S121"/>
      <c r="T121"/>
      <c r="U121"/>
      <c r="V121"/>
      <c r="W121"/>
      <c r="X121"/>
      <c r="Y121"/>
      <c r="Z121"/>
      <c r="AA121"/>
      <c r="AB121"/>
      <c r="AC121"/>
    </row>
    <row r="122" spans="1:29" x14ac:dyDescent="0.2">
      <c r="A122" s="13"/>
      <c r="B122" s="43"/>
      <c r="C122" s="43"/>
      <c r="D122" s="43"/>
      <c r="E122" s="44"/>
      <c r="F122" s="44"/>
      <c r="G122" s="44"/>
      <c r="H122" s="45"/>
      <c r="L122"/>
      <c r="M122"/>
      <c r="N122"/>
      <c r="O122"/>
      <c r="P122"/>
      <c r="Q122"/>
      <c r="R122"/>
      <c r="S122"/>
      <c r="T122"/>
      <c r="U122"/>
      <c r="V122"/>
      <c r="W122"/>
      <c r="X122"/>
      <c r="Y122"/>
      <c r="Z122"/>
      <c r="AA122"/>
      <c r="AB122"/>
      <c r="AC122"/>
    </row>
    <row r="123" spans="1:29" ht="42.75" x14ac:dyDescent="0.2">
      <c r="A123" s="35">
        <f>$E$41</f>
        <v>2019</v>
      </c>
      <c r="B123" s="36" t="s">
        <v>92</v>
      </c>
      <c r="C123" s="46" t="s">
        <v>32</v>
      </c>
      <c r="D123" s="239" t="s">
        <v>168</v>
      </c>
      <c r="E123" s="46" t="s">
        <v>34</v>
      </c>
      <c r="F123" s="32"/>
      <c r="G123" s="32"/>
      <c r="L123"/>
      <c r="M123"/>
      <c r="N123"/>
      <c r="O123"/>
      <c r="P123"/>
      <c r="Q123"/>
      <c r="R123"/>
      <c r="S123"/>
      <c r="T123"/>
      <c r="U123"/>
      <c r="V123"/>
      <c r="W123"/>
      <c r="X123"/>
      <c r="Y123"/>
      <c r="Z123"/>
      <c r="AA123"/>
      <c r="AB123"/>
      <c r="AC123"/>
    </row>
    <row r="124" spans="1:29" ht="15.75" thickBot="1" x14ac:dyDescent="0.25">
      <c r="B124" s="36" t="s">
        <v>151</v>
      </c>
      <c r="C124" s="47">
        <f>E17+E19+E20</f>
        <v>1390</v>
      </c>
      <c r="D124" s="239" t="s">
        <v>168</v>
      </c>
      <c r="E124" s="47">
        <f>E28+E30</f>
        <v>640</v>
      </c>
      <c r="F124" s="32"/>
      <c r="G124" s="32"/>
      <c r="J124" s="48"/>
      <c r="K124" s="48"/>
      <c r="L124"/>
      <c r="M124"/>
      <c r="N124"/>
      <c r="O124"/>
      <c r="P124"/>
      <c r="Q124"/>
      <c r="R124"/>
      <c r="S124"/>
      <c r="T124"/>
      <c r="U124"/>
      <c r="V124"/>
      <c r="W124"/>
      <c r="X124"/>
      <c r="Y124"/>
      <c r="Z124"/>
      <c r="AA124"/>
      <c r="AB124"/>
      <c r="AC124"/>
    </row>
    <row r="125" spans="1:29" ht="15" thickBot="1" x14ac:dyDescent="0.25">
      <c r="B125" s="36" t="s">
        <v>151</v>
      </c>
      <c r="C125" s="124">
        <f>C124-E124</f>
        <v>750</v>
      </c>
      <c r="D125" s="49"/>
      <c r="E125" s="50"/>
      <c r="F125" s="32"/>
      <c r="G125" s="32"/>
      <c r="L125"/>
      <c r="M125"/>
      <c r="N125"/>
      <c r="O125"/>
      <c r="P125"/>
      <c r="Q125"/>
      <c r="R125"/>
      <c r="S125"/>
      <c r="T125"/>
      <c r="U125"/>
      <c r="V125"/>
      <c r="W125"/>
      <c r="X125"/>
      <c r="Y125"/>
      <c r="Z125"/>
      <c r="AA125"/>
      <c r="AB125"/>
      <c r="AC125"/>
    </row>
    <row r="126" spans="1:29" x14ac:dyDescent="0.2">
      <c r="B126" s="1"/>
      <c r="C126" s="51"/>
      <c r="D126" s="52"/>
      <c r="E126" s="53"/>
      <c r="F126" s="32"/>
      <c r="G126" s="32"/>
      <c r="L126"/>
      <c r="M126"/>
      <c r="N126"/>
      <c r="O126"/>
      <c r="P126"/>
      <c r="Q126"/>
      <c r="R126"/>
      <c r="S126"/>
      <c r="T126"/>
      <c r="U126"/>
      <c r="V126"/>
      <c r="W126"/>
      <c r="X126"/>
      <c r="Y126"/>
      <c r="Z126"/>
      <c r="AA126"/>
      <c r="AB126"/>
      <c r="AC126"/>
    </row>
    <row r="127" spans="1:29" ht="42.75" x14ac:dyDescent="0.2">
      <c r="A127" s="35">
        <f>$D$41</f>
        <v>2018</v>
      </c>
      <c r="B127" s="36" t="s">
        <v>92</v>
      </c>
      <c r="C127" s="46" t="s">
        <v>32</v>
      </c>
      <c r="D127" s="239" t="s">
        <v>168</v>
      </c>
      <c r="E127" s="46" t="s">
        <v>34</v>
      </c>
      <c r="F127" s="32"/>
      <c r="G127" s="32"/>
      <c r="L127"/>
      <c r="M127"/>
      <c r="N127"/>
      <c r="O127"/>
      <c r="P127"/>
      <c r="Q127"/>
      <c r="R127"/>
      <c r="S127"/>
      <c r="T127"/>
      <c r="U127"/>
      <c r="V127"/>
      <c r="W127"/>
      <c r="X127"/>
      <c r="Y127"/>
      <c r="Z127"/>
      <c r="AA127"/>
      <c r="AB127"/>
      <c r="AC127"/>
    </row>
    <row r="128" spans="1:29" ht="15.75" thickBot="1" x14ac:dyDescent="0.25">
      <c r="B128" s="36" t="s">
        <v>151</v>
      </c>
      <c r="C128" s="47">
        <f>D17+D19+D20</f>
        <v>1079.9999999999998</v>
      </c>
      <c r="D128" s="239" t="s">
        <v>168</v>
      </c>
      <c r="E128" s="47">
        <f>D28+D30</f>
        <v>500</v>
      </c>
      <c r="F128" s="32"/>
      <c r="G128" s="32"/>
      <c r="L128"/>
      <c r="M128"/>
      <c r="N128"/>
      <c r="O128"/>
      <c r="P128"/>
      <c r="Q128"/>
      <c r="R128"/>
      <c r="S128"/>
      <c r="T128"/>
      <c r="U128"/>
      <c r="V128"/>
      <c r="W128"/>
      <c r="X128"/>
      <c r="Y128"/>
      <c r="Z128"/>
      <c r="AA128"/>
      <c r="AB128"/>
      <c r="AC128"/>
    </row>
    <row r="129" spans="1:29" ht="15" thickBot="1" x14ac:dyDescent="0.25">
      <c r="B129" s="36" t="s">
        <v>151</v>
      </c>
      <c r="C129" s="124">
        <f>C128-E128</f>
        <v>579.99999999999977</v>
      </c>
      <c r="D129" s="50"/>
      <c r="E129" s="29"/>
      <c r="F129" s="32"/>
      <c r="G129" s="32"/>
      <c r="L129"/>
      <c r="M129"/>
      <c r="N129"/>
      <c r="O129"/>
      <c r="P129"/>
      <c r="Q129"/>
      <c r="R129"/>
      <c r="S129"/>
      <c r="T129"/>
      <c r="U129"/>
      <c r="V129"/>
      <c r="W129"/>
      <c r="X129"/>
      <c r="Y129"/>
      <c r="Z129"/>
      <c r="AA129"/>
      <c r="AB129"/>
      <c r="AC129"/>
    </row>
    <row r="130" spans="1:29" x14ac:dyDescent="0.2">
      <c r="A130" s="29"/>
      <c r="B130" s="54"/>
      <c r="C130" s="32"/>
      <c r="D130" s="29"/>
      <c r="E130" s="32"/>
      <c r="F130" s="32"/>
      <c r="G130" s="32"/>
      <c r="L130"/>
      <c r="M130"/>
      <c r="N130"/>
      <c r="O130"/>
      <c r="P130"/>
      <c r="Q130"/>
      <c r="R130"/>
      <c r="S130"/>
      <c r="T130"/>
      <c r="U130"/>
      <c r="V130"/>
      <c r="W130"/>
      <c r="X130"/>
      <c r="Y130"/>
      <c r="Z130"/>
      <c r="AA130"/>
      <c r="AB130"/>
      <c r="AC130"/>
    </row>
    <row r="131" spans="1:29" x14ac:dyDescent="0.2">
      <c r="A131" s="148" t="s">
        <v>121</v>
      </c>
      <c r="B131" s="50"/>
      <c r="C131" s="32"/>
      <c r="D131" s="50"/>
      <c r="E131" s="32"/>
      <c r="F131" s="32"/>
      <c r="G131" s="32"/>
      <c r="L131"/>
      <c r="M131"/>
      <c r="N131"/>
      <c r="O131"/>
      <c r="P131"/>
      <c r="Q131"/>
      <c r="R131"/>
      <c r="S131"/>
      <c r="T131"/>
      <c r="U131"/>
      <c r="V131"/>
      <c r="W131"/>
      <c r="X131"/>
      <c r="Y131"/>
      <c r="Z131"/>
      <c r="AA131"/>
      <c r="AB131"/>
      <c r="AC131"/>
    </row>
    <row r="132" spans="1:29" x14ac:dyDescent="0.2">
      <c r="A132" s="4"/>
      <c r="B132" s="50"/>
      <c r="C132" s="32"/>
      <c r="D132" s="50"/>
      <c r="E132" s="32"/>
      <c r="F132" s="32"/>
      <c r="G132" s="32"/>
      <c r="L132"/>
      <c r="M132"/>
      <c r="N132"/>
      <c r="O132"/>
      <c r="P132"/>
      <c r="Q132"/>
      <c r="R132"/>
      <c r="S132"/>
      <c r="T132"/>
      <c r="U132"/>
      <c r="V132"/>
      <c r="W132"/>
      <c r="X132"/>
      <c r="Y132"/>
      <c r="Z132"/>
      <c r="AA132"/>
      <c r="AB132"/>
      <c r="AC132"/>
    </row>
    <row r="133" spans="1:29" x14ac:dyDescent="0.2">
      <c r="A133" s="67" t="s">
        <v>123</v>
      </c>
      <c r="B133" s="67"/>
      <c r="C133" s="67"/>
      <c r="D133" s="67"/>
      <c r="E133" s="67"/>
      <c r="F133" s="67"/>
      <c r="G133" s="67"/>
      <c r="L133"/>
      <c r="M133"/>
      <c r="N133"/>
      <c r="O133"/>
      <c r="P133"/>
      <c r="Q133"/>
      <c r="R133"/>
      <c r="S133"/>
      <c r="T133"/>
      <c r="U133"/>
      <c r="V133"/>
      <c r="W133"/>
      <c r="X133"/>
      <c r="Y133"/>
      <c r="Z133"/>
      <c r="AA133"/>
      <c r="AB133"/>
      <c r="AC133"/>
    </row>
    <row r="134" spans="1:29" x14ac:dyDescent="0.2">
      <c r="A134" s="9"/>
      <c r="B134" s="55"/>
      <c r="C134" s="56"/>
      <c r="D134" s="31"/>
      <c r="E134" s="32"/>
      <c r="F134" s="32"/>
      <c r="G134" s="32"/>
      <c r="L134"/>
      <c r="M134"/>
      <c r="N134"/>
      <c r="O134"/>
      <c r="P134"/>
      <c r="Q134"/>
      <c r="R134"/>
      <c r="S134"/>
      <c r="T134"/>
      <c r="U134"/>
      <c r="V134"/>
      <c r="W134"/>
      <c r="X134"/>
      <c r="Y134"/>
      <c r="Z134"/>
      <c r="AA134"/>
      <c r="AB134"/>
      <c r="AC134"/>
    </row>
    <row r="135" spans="1:29" x14ac:dyDescent="0.2">
      <c r="A135" s="35">
        <f>$E$41</f>
        <v>2019</v>
      </c>
      <c r="B135" s="36" t="s">
        <v>122</v>
      </c>
      <c r="C135" s="57" t="s">
        <v>35</v>
      </c>
      <c r="D135" s="38" t="s">
        <v>36</v>
      </c>
      <c r="E135" s="37" t="s">
        <v>37</v>
      </c>
      <c r="F135" s="32"/>
      <c r="G135" s="32"/>
      <c r="L135"/>
      <c r="M135"/>
      <c r="N135"/>
      <c r="O135"/>
      <c r="P135"/>
      <c r="Q135"/>
      <c r="R135"/>
      <c r="S135"/>
      <c r="T135"/>
      <c r="U135"/>
      <c r="V135"/>
      <c r="W135"/>
      <c r="X135"/>
      <c r="Y135"/>
      <c r="Z135"/>
      <c r="AA135"/>
      <c r="AB135"/>
      <c r="AC135"/>
    </row>
    <row r="136" spans="1:29" ht="15" thickBot="1" x14ac:dyDescent="0.25">
      <c r="B136" s="36" t="s">
        <v>151</v>
      </c>
      <c r="C136" s="39">
        <f>C125</f>
        <v>750</v>
      </c>
      <c r="D136" s="31" t="s">
        <v>36</v>
      </c>
      <c r="E136" s="39">
        <f>E24</f>
        <v>3500</v>
      </c>
      <c r="F136" s="32"/>
      <c r="G136" s="32"/>
      <c r="L136"/>
      <c r="M136"/>
      <c r="N136"/>
      <c r="O136"/>
      <c r="P136"/>
      <c r="Q136"/>
      <c r="R136"/>
      <c r="S136"/>
      <c r="T136"/>
      <c r="U136"/>
      <c r="V136"/>
      <c r="W136"/>
      <c r="X136"/>
      <c r="Y136"/>
      <c r="Z136"/>
      <c r="AA136"/>
      <c r="AB136"/>
      <c r="AC136"/>
    </row>
    <row r="137" spans="1:29" ht="15" thickBot="1" x14ac:dyDescent="0.25">
      <c r="B137" s="36" t="s">
        <v>151</v>
      </c>
      <c r="C137" s="124">
        <f>C136+E136</f>
        <v>4250</v>
      </c>
      <c r="D137" s="56"/>
      <c r="E137" s="56"/>
      <c r="F137" s="32"/>
      <c r="G137" s="32"/>
      <c r="L137"/>
      <c r="M137"/>
      <c r="N137"/>
      <c r="O137"/>
      <c r="P137"/>
      <c r="Q137"/>
      <c r="R137"/>
      <c r="S137"/>
      <c r="T137"/>
      <c r="U137"/>
      <c r="V137"/>
      <c r="W137"/>
      <c r="X137"/>
      <c r="Y137"/>
      <c r="Z137"/>
      <c r="AA137"/>
      <c r="AB137"/>
      <c r="AC137"/>
    </row>
    <row r="138" spans="1:29" x14ac:dyDescent="0.2">
      <c r="B138" s="1"/>
      <c r="C138" s="57"/>
      <c r="D138" s="56"/>
      <c r="E138" s="56"/>
      <c r="F138" s="32"/>
      <c r="G138" s="32"/>
      <c r="L138"/>
      <c r="M138"/>
      <c r="N138"/>
      <c r="O138"/>
      <c r="P138"/>
      <c r="Q138"/>
      <c r="R138"/>
      <c r="S138"/>
      <c r="T138"/>
      <c r="U138"/>
      <c r="V138"/>
      <c r="W138"/>
      <c r="X138"/>
      <c r="Y138"/>
      <c r="Z138"/>
      <c r="AA138"/>
      <c r="AB138"/>
      <c r="AC138"/>
    </row>
    <row r="139" spans="1:29" x14ac:dyDescent="0.2">
      <c r="A139" s="35">
        <f>$D$41</f>
        <v>2018</v>
      </c>
      <c r="B139" s="36" t="s">
        <v>122</v>
      </c>
      <c r="C139" s="57" t="s">
        <v>35</v>
      </c>
      <c r="D139" s="38" t="s">
        <v>36</v>
      </c>
      <c r="E139" s="37" t="s">
        <v>37</v>
      </c>
      <c r="F139" s="32"/>
      <c r="G139" s="32"/>
      <c r="L139"/>
      <c r="M139"/>
      <c r="N139"/>
      <c r="O139"/>
      <c r="P139"/>
      <c r="Q139"/>
      <c r="R139"/>
      <c r="S139"/>
      <c r="T139"/>
      <c r="U139"/>
      <c r="V139"/>
      <c r="W139"/>
      <c r="X139"/>
      <c r="Y139"/>
      <c r="Z139"/>
      <c r="AA139"/>
      <c r="AB139"/>
      <c r="AC139"/>
    </row>
    <row r="140" spans="1:29" ht="15" thickBot="1" x14ac:dyDescent="0.25">
      <c r="B140" s="36" t="s">
        <v>151</v>
      </c>
      <c r="C140" s="39">
        <f>C129</f>
        <v>579.99999999999977</v>
      </c>
      <c r="D140" s="31" t="s">
        <v>36</v>
      </c>
      <c r="E140" s="39">
        <f>D24</f>
        <v>2900</v>
      </c>
      <c r="F140" s="32"/>
      <c r="G140" s="32"/>
      <c r="L140"/>
      <c r="M140"/>
      <c r="N140"/>
      <c r="O140"/>
      <c r="P140"/>
      <c r="Q140"/>
      <c r="R140"/>
      <c r="S140"/>
      <c r="T140"/>
      <c r="U140"/>
      <c r="V140"/>
      <c r="W140"/>
      <c r="X140"/>
      <c r="Y140"/>
      <c r="Z140"/>
      <c r="AA140"/>
      <c r="AB140"/>
      <c r="AC140"/>
    </row>
    <row r="141" spans="1:29" ht="15" thickBot="1" x14ac:dyDescent="0.25">
      <c r="B141" s="36" t="s">
        <v>151</v>
      </c>
      <c r="C141" s="124">
        <f>C140+E140</f>
        <v>3480</v>
      </c>
      <c r="D141" s="56"/>
      <c r="E141" s="56"/>
      <c r="F141" s="32"/>
      <c r="G141" s="32"/>
      <c r="L141"/>
      <c r="M141"/>
      <c r="N141"/>
      <c r="O141"/>
      <c r="P141"/>
      <c r="Q141"/>
      <c r="R141"/>
      <c r="S141"/>
      <c r="T141"/>
      <c r="U141"/>
      <c r="V141"/>
      <c r="W141"/>
      <c r="X141"/>
      <c r="Y141"/>
      <c r="Z141"/>
      <c r="AA141"/>
      <c r="AB141"/>
      <c r="AC141"/>
    </row>
    <row r="142" spans="1:29" x14ac:dyDescent="0.2">
      <c r="A142" s="29"/>
      <c r="B142" s="58"/>
      <c r="C142" s="56"/>
      <c r="D142" s="56"/>
      <c r="E142" s="32"/>
      <c r="F142" s="32"/>
      <c r="G142" s="32"/>
      <c r="J142" s="4"/>
      <c r="K142" s="4"/>
      <c r="L142"/>
      <c r="M142"/>
      <c r="N142"/>
      <c r="O142"/>
      <c r="P142"/>
      <c r="Q142"/>
      <c r="R142"/>
      <c r="S142"/>
      <c r="T142"/>
      <c r="U142"/>
      <c r="V142"/>
      <c r="W142"/>
      <c r="X142"/>
      <c r="Y142"/>
      <c r="Z142"/>
      <c r="AA142"/>
      <c r="AB142"/>
      <c r="AC142"/>
    </row>
    <row r="143" spans="1:29" x14ac:dyDescent="0.2">
      <c r="A143" s="164" t="s">
        <v>90</v>
      </c>
      <c r="B143" s="164"/>
      <c r="C143" s="164"/>
      <c r="D143" s="164"/>
      <c r="E143" s="164"/>
      <c r="F143" s="164"/>
      <c r="G143" s="164"/>
      <c r="H143" s="164"/>
      <c r="I143" s="164"/>
      <c r="L143"/>
      <c r="M143"/>
      <c r="N143"/>
      <c r="O143"/>
      <c r="P143"/>
      <c r="Q143"/>
      <c r="R143"/>
      <c r="S143"/>
      <c r="T143"/>
      <c r="U143"/>
      <c r="V143"/>
      <c r="W143"/>
      <c r="X143"/>
      <c r="Y143"/>
      <c r="Z143"/>
      <c r="AA143"/>
      <c r="AB143"/>
      <c r="AC143"/>
    </row>
    <row r="144" spans="1:29" x14ac:dyDescent="0.2">
      <c r="A144" s="28"/>
      <c r="B144" s="28"/>
      <c r="C144" s="28"/>
      <c r="D144" s="28"/>
      <c r="E144" s="28"/>
      <c r="F144" s="28"/>
      <c r="G144" s="28"/>
      <c r="H144" s="28"/>
      <c r="I144" s="28"/>
      <c r="L144"/>
      <c r="M144"/>
      <c r="N144"/>
      <c r="O144"/>
      <c r="P144"/>
      <c r="Q144"/>
      <c r="R144"/>
      <c r="S144"/>
      <c r="T144"/>
      <c r="U144"/>
      <c r="V144"/>
      <c r="W144"/>
      <c r="X144"/>
      <c r="Y144"/>
      <c r="Z144"/>
      <c r="AA144"/>
      <c r="AB144"/>
      <c r="AC144"/>
    </row>
    <row r="145" spans="1:29" x14ac:dyDescent="0.2">
      <c r="A145" s="149" t="s">
        <v>43</v>
      </c>
      <c r="B145" s="32"/>
      <c r="C145" s="32"/>
      <c r="D145" s="32"/>
      <c r="E145" s="32"/>
      <c r="F145" s="32"/>
      <c r="G145" s="32"/>
      <c r="L145"/>
      <c r="M145"/>
      <c r="N145"/>
      <c r="O145"/>
      <c r="P145"/>
      <c r="Q145"/>
      <c r="R145"/>
      <c r="S145"/>
      <c r="T145"/>
      <c r="U145"/>
      <c r="V145"/>
      <c r="W145"/>
      <c r="X145"/>
      <c r="Y145"/>
      <c r="Z145"/>
      <c r="AA145"/>
      <c r="AB145"/>
      <c r="AC145"/>
    </row>
    <row r="146" spans="1:29" x14ac:dyDescent="0.2">
      <c r="A146" s="171" t="s">
        <v>124</v>
      </c>
      <c r="B146" s="171"/>
      <c r="C146" s="171"/>
      <c r="D146" s="171"/>
      <c r="E146" s="171"/>
      <c r="F146" s="171"/>
      <c r="G146" s="171"/>
      <c r="H146" s="171"/>
      <c r="I146" s="11"/>
      <c r="L146"/>
      <c r="M146"/>
      <c r="N146"/>
      <c r="O146"/>
      <c r="P146"/>
      <c r="Q146"/>
      <c r="R146"/>
      <c r="S146"/>
      <c r="T146"/>
      <c r="U146"/>
      <c r="V146"/>
      <c r="W146"/>
      <c r="X146"/>
      <c r="Y146"/>
      <c r="Z146"/>
      <c r="AA146"/>
      <c r="AB146"/>
      <c r="AC146"/>
    </row>
    <row r="147" spans="1:29" x14ac:dyDescent="0.2">
      <c r="A147" s="171"/>
      <c r="B147" s="171"/>
      <c r="C147" s="171"/>
      <c r="D147" s="171"/>
      <c r="E147" s="171"/>
      <c r="F147" s="171"/>
      <c r="G147" s="171"/>
      <c r="H147" s="171"/>
      <c r="I147" s="11"/>
      <c r="L147"/>
      <c r="M147"/>
      <c r="N147"/>
      <c r="O147"/>
      <c r="P147"/>
      <c r="Q147"/>
      <c r="R147"/>
      <c r="S147"/>
      <c r="T147"/>
      <c r="U147"/>
      <c r="V147"/>
      <c r="W147"/>
      <c r="X147"/>
      <c r="Y147"/>
      <c r="Z147"/>
      <c r="AA147"/>
      <c r="AB147"/>
      <c r="AC147"/>
    </row>
    <row r="148" spans="1:29" x14ac:dyDescent="0.2">
      <c r="A148" s="9"/>
      <c r="B148" s="33"/>
      <c r="C148" s="33"/>
      <c r="D148" s="33"/>
      <c r="E148" s="33"/>
      <c r="F148" s="34"/>
      <c r="G148" s="34"/>
      <c r="L148"/>
      <c r="M148"/>
      <c r="N148"/>
      <c r="O148"/>
      <c r="P148"/>
      <c r="Q148"/>
      <c r="R148"/>
      <c r="S148"/>
      <c r="T148"/>
      <c r="U148"/>
      <c r="V148"/>
      <c r="W148"/>
      <c r="X148"/>
      <c r="Y148"/>
      <c r="Z148"/>
      <c r="AA148"/>
      <c r="AB148"/>
      <c r="AC148"/>
    </row>
    <row r="149" spans="1:29" ht="15" x14ac:dyDescent="0.2">
      <c r="A149" s="35">
        <f>$E$41</f>
        <v>2019</v>
      </c>
      <c r="B149" s="36" t="s">
        <v>93</v>
      </c>
      <c r="C149" s="38" t="s">
        <v>42</v>
      </c>
      <c r="D149" s="239" t="s">
        <v>168</v>
      </c>
      <c r="E149" s="42" t="s">
        <v>63</v>
      </c>
      <c r="G149" s="59"/>
      <c r="L149"/>
      <c r="M149"/>
      <c r="N149"/>
      <c r="O149"/>
      <c r="P149"/>
      <c r="Q149"/>
      <c r="R149"/>
      <c r="S149"/>
      <c r="T149"/>
      <c r="U149"/>
      <c r="V149"/>
      <c r="W149"/>
      <c r="X149"/>
      <c r="Y149"/>
      <c r="Z149"/>
      <c r="AA149"/>
      <c r="AB149"/>
      <c r="AC149"/>
    </row>
    <row r="150" spans="1:29" ht="15.75" thickBot="1" x14ac:dyDescent="0.25">
      <c r="B150" s="36" t="s">
        <v>151</v>
      </c>
      <c r="C150" s="60">
        <f>C110</f>
        <v>345</v>
      </c>
      <c r="D150" s="239" t="s">
        <v>168</v>
      </c>
      <c r="E150" s="61">
        <f>C137-C141</f>
        <v>770</v>
      </c>
      <c r="F150" s="56"/>
      <c r="G150" s="32"/>
      <c r="L150"/>
      <c r="M150"/>
      <c r="N150"/>
      <c r="O150"/>
      <c r="P150"/>
      <c r="Q150"/>
      <c r="R150"/>
      <c r="S150"/>
      <c r="T150"/>
      <c r="U150"/>
      <c r="V150"/>
      <c r="W150"/>
      <c r="X150"/>
      <c r="Y150"/>
      <c r="Z150"/>
      <c r="AA150"/>
      <c r="AB150"/>
      <c r="AC150"/>
    </row>
    <row r="151" spans="1:29" ht="15" thickBot="1" x14ac:dyDescent="0.25">
      <c r="B151" s="36" t="s">
        <v>151</v>
      </c>
      <c r="C151" s="124">
        <f>C150-E150</f>
        <v>-425</v>
      </c>
      <c r="D151" s="38"/>
      <c r="E151" s="4"/>
      <c r="G151" s="59"/>
      <c r="L151"/>
      <c r="M151"/>
      <c r="N151"/>
      <c r="O151"/>
      <c r="P151"/>
      <c r="Q151"/>
      <c r="R151"/>
      <c r="S151"/>
      <c r="T151"/>
      <c r="U151"/>
      <c r="V151"/>
      <c r="W151"/>
      <c r="X151"/>
      <c r="Y151"/>
      <c r="Z151"/>
      <c r="AA151"/>
      <c r="AB151"/>
      <c r="AC151"/>
    </row>
    <row r="152" spans="1:29" x14ac:dyDescent="0.2">
      <c r="A152" s="29"/>
      <c r="B152" s="62"/>
      <c r="C152" s="38"/>
      <c r="D152" s="4"/>
      <c r="G152" s="56"/>
      <c r="L152"/>
      <c r="M152"/>
      <c r="N152"/>
      <c r="O152"/>
      <c r="P152"/>
      <c r="Q152"/>
      <c r="R152"/>
      <c r="S152"/>
      <c r="T152"/>
      <c r="U152"/>
      <c r="V152"/>
      <c r="W152"/>
      <c r="X152"/>
      <c r="Y152"/>
      <c r="Z152"/>
      <c r="AA152"/>
      <c r="AB152"/>
      <c r="AC152"/>
    </row>
    <row r="153" spans="1:29" x14ac:dyDescent="0.2">
      <c r="A153" s="150" t="s">
        <v>146</v>
      </c>
      <c r="B153" s="62"/>
      <c r="C153" s="38"/>
      <c r="D153" s="4"/>
      <c r="E153" s="116">
        <f>E41</f>
        <v>2019</v>
      </c>
      <c r="G153" s="56"/>
      <c r="L153"/>
      <c r="M153"/>
      <c r="N153"/>
      <c r="O153"/>
      <c r="P153"/>
      <c r="Q153"/>
      <c r="R153"/>
      <c r="S153"/>
      <c r="T153"/>
      <c r="U153"/>
      <c r="V153"/>
      <c r="W153"/>
      <c r="X153"/>
      <c r="Y153"/>
      <c r="Z153"/>
      <c r="AA153"/>
      <c r="AB153"/>
      <c r="AC153"/>
    </row>
    <row r="154" spans="1:29" x14ac:dyDescent="0.2">
      <c r="A154" s="20" t="s">
        <v>83</v>
      </c>
      <c r="B154" s="62"/>
      <c r="C154" s="38"/>
      <c r="D154" s="4"/>
      <c r="E154" s="63">
        <f>E48*(1-E60)</f>
        <v>81</v>
      </c>
      <c r="G154" s="56"/>
      <c r="L154"/>
      <c r="M154"/>
      <c r="N154"/>
      <c r="O154"/>
      <c r="P154"/>
      <c r="Q154"/>
      <c r="R154"/>
      <c r="S154"/>
      <c r="T154"/>
      <c r="U154"/>
      <c r="V154"/>
      <c r="W154"/>
      <c r="X154"/>
      <c r="Y154"/>
      <c r="Z154"/>
      <c r="AA154"/>
      <c r="AB154"/>
      <c r="AC154"/>
    </row>
    <row r="155" spans="1:29" x14ac:dyDescent="0.2">
      <c r="A155" s="20" t="s">
        <v>84</v>
      </c>
      <c r="B155" s="62"/>
      <c r="C155" s="38"/>
      <c r="D155" s="4"/>
      <c r="E155" s="63">
        <f>-((E29+E32)-(D29+D32))</f>
        <v>-500</v>
      </c>
      <c r="G155" s="56"/>
      <c r="L155"/>
      <c r="M155"/>
      <c r="N155"/>
      <c r="O155"/>
      <c r="P155"/>
      <c r="Q155"/>
      <c r="R155"/>
      <c r="S155"/>
      <c r="T155"/>
      <c r="U155"/>
      <c r="V155"/>
      <c r="W155"/>
      <c r="X155"/>
      <c r="Y155"/>
      <c r="Z155"/>
      <c r="AA155"/>
      <c r="AB155"/>
      <c r="AC155"/>
    </row>
    <row r="156" spans="1:29" x14ac:dyDescent="0.2">
      <c r="A156" s="20" t="s">
        <v>85</v>
      </c>
      <c r="B156" s="62"/>
      <c r="C156" s="38"/>
      <c r="D156" s="4"/>
      <c r="E156" s="63">
        <f>E59</f>
        <v>84</v>
      </c>
      <c r="G156" s="56"/>
      <c r="L156"/>
      <c r="M156"/>
      <c r="N156"/>
      <c r="O156"/>
      <c r="P156"/>
      <c r="Q156"/>
      <c r="R156"/>
      <c r="S156"/>
      <c r="T156"/>
      <c r="U156"/>
      <c r="V156"/>
      <c r="W156"/>
      <c r="X156"/>
      <c r="Y156"/>
      <c r="Z156"/>
      <c r="AA156"/>
      <c r="AB156"/>
      <c r="AC156"/>
    </row>
    <row r="157" spans="1:29" x14ac:dyDescent="0.2">
      <c r="A157" s="20" t="s">
        <v>86</v>
      </c>
      <c r="B157" s="62"/>
      <c r="C157" s="38"/>
      <c r="D157" s="4"/>
      <c r="E157" s="63">
        <f>-(E34-D34)</f>
        <v>0</v>
      </c>
      <c r="G157" s="56"/>
      <c r="L157"/>
      <c r="M157"/>
      <c r="N157"/>
      <c r="O157"/>
      <c r="P157"/>
      <c r="Q157"/>
      <c r="R157"/>
      <c r="S157"/>
      <c r="T157"/>
      <c r="U157"/>
      <c r="V157"/>
      <c r="W157"/>
      <c r="X157"/>
      <c r="Y157"/>
      <c r="Z157"/>
      <c r="AA157"/>
      <c r="AB157"/>
      <c r="AC157"/>
    </row>
    <row r="158" spans="1:29" x14ac:dyDescent="0.2">
      <c r="A158" s="64" t="s">
        <v>87</v>
      </c>
      <c r="B158" s="62"/>
      <c r="C158" s="38"/>
      <c r="D158" s="4"/>
      <c r="E158" s="65">
        <f>E18-D18</f>
        <v>-90</v>
      </c>
      <c r="G158" s="56"/>
      <c r="L158"/>
      <c r="M158"/>
      <c r="N158"/>
      <c r="O158"/>
      <c r="P158"/>
      <c r="Q158"/>
      <c r="R158"/>
      <c r="S158"/>
      <c r="T158"/>
      <c r="U158"/>
      <c r="V158"/>
      <c r="W158"/>
      <c r="X158"/>
      <c r="Y158"/>
      <c r="Z158"/>
      <c r="AA158"/>
      <c r="AB158"/>
      <c r="AC158"/>
    </row>
    <row r="159" spans="1:29" x14ac:dyDescent="0.2">
      <c r="A159" s="66" t="s">
        <v>88</v>
      </c>
      <c r="B159" s="62"/>
      <c r="C159" s="38"/>
      <c r="D159" s="4"/>
      <c r="E159" s="63">
        <f>SUM(E154:E158)</f>
        <v>-425</v>
      </c>
      <c r="G159" s="56"/>
      <c r="L159"/>
      <c r="M159"/>
      <c r="N159"/>
      <c r="O159"/>
      <c r="P159"/>
      <c r="Q159"/>
      <c r="R159"/>
      <c r="S159"/>
      <c r="T159"/>
      <c r="U159"/>
      <c r="V159"/>
      <c r="W159"/>
      <c r="X159"/>
      <c r="Y159"/>
      <c r="Z159"/>
      <c r="AA159"/>
      <c r="AB159"/>
      <c r="AC159"/>
    </row>
    <row r="160" spans="1:29" x14ac:dyDescent="0.2">
      <c r="A160" s="29"/>
      <c r="B160" s="62"/>
      <c r="C160" s="38"/>
      <c r="D160" s="4"/>
      <c r="G160" s="56"/>
      <c r="L160"/>
      <c r="M160"/>
      <c r="N160"/>
      <c r="O160"/>
      <c r="P160"/>
      <c r="Q160"/>
      <c r="R160"/>
      <c r="S160"/>
      <c r="T160"/>
      <c r="U160"/>
      <c r="V160"/>
      <c r="W160"/>
      <c r="X160"/>
      <c r="Y160"/>
      <c r="Z160"/>
      <c r="AA160"/>
      <c r="AB160"/>
      <c r="AC160"/>
    </row>
    <row r="161" spans="1:29" x14ac:dyDescent="0.2">
      <c r="A161" s="29"/>
      <c r="B161" s="62"/>
      <c r="C161" s="38"/>
      <c r="D161" s="4"/>
      <c r="G161" s="56"/>
      <c r="L161"/>
      <c r="M161"/>
      <c r="N161"/>
      <c r="O161"/>
      <c r="P161"/>
      <c r="Q161"/>
      <c r="R161"/>
      <c r="S161"/>
      <c r="T161"/>
      <c r="U161"/>
      <c r="V161"/>
      <c r="W161"/>
      <c r="X161"/>
      <c r="Y161"/>
      <c r="Z161"/>
      <c r="AA161"/>
      <c r="AB161"/>
      <c r="AC161"/>
    </row>
    <row r="162" spans="1:29" x14ac:dyDescent="0.2">
      <c r="A162" s="168" t="s">
        <v>153</v>
      </c>
      <c r="B162" s="168"/>
      <c r="C162" s="168"/>
      <c r="D162" s="168"/>
      <c r="E162" s="168"/>
      <c r="F162" s="168"/>
      <c r="G162" s="168"/>
      <c r="H162" s="168"/>
      <c r="I162" s="44"/>
      <c r="L162"/>
      <c r="M162"/>
      <c r="N162"/>
      <c r="O162"/>
      <c r="P162"/>
      <c r="Q162"/>
      <c r="R162"/>
      <c r="S162"/>
      <c r="T162"/>
      <c r="U162"/>
      <c r="V162"/>
      <c r="W162"/>
      <c r="X162"/>
      <c r="Y162"/>
      <c r="Z162"/>
      <c r="AA162"/>
      <c r="AB162"/>
      <c r="AC162"/>
    </row>
    <row r="163" spans="1:29" x14ac:dyDescent="0.2">
      <c r="A163" s="168"/>
      <c r="B163" s="168"/>
      <c r="C163" s="168"/>
      <c r="D163" s="168"/>
      <c r="E163" s="168"/>
      <c r="F163" s="168"/>
      <c r="G163" s="168"/>
      <c r="H163" s="168"/>
      <c r="I163" s="44"/>
      <c r="L163"/>
      <c r="M163"/>
      <c r="N163"/>
      <c r="O163"/>
      <c r="P163"/>
      <c r="Q163"/>
      <c r="R163"/>
      <c r="S163"/>
      <c r="T163"/>
      <c r="U163"/>
      <c r="V163"/>
      <c r="W163"/>
      <c r="X163"/>
      <c r="Y163"/>
      <c r="Z163"/>
      <c r="AA163"/>
      <c r="AB163"/>
      <c r="AC163"/>
    </row>
    <row r="164" spans="1:29" x14ac:dyDescent="0.2">
      <c r="A164" s="29"/>
      <c r="B164" s="60"/>
      <c r="C164" s="31"/>
      <c r="D164" s="61"/>
      <c r="E164" s="56"/>
      <c r="F164" s="32"/>
      <c r="G164" s="32"/>
      <c r="L164"/>
      <c r="M164"/>
      <c r="N164"/>
      <c r="O164"/>
      <c r="P164"/>
      <c r="Q164"/>
      <c r="R164"/>
      <c r="S164"/>
      <c r="T164"/>
      <c r="U164"/>
      <c r="V164"/>
      <c r="W164"/>
      <c r="X164"/>
      <c r="Y164"/>
      <c r="Z164"/>
      <c r="AA164"/>
      <c r="AB164"/>
      <c r="AC164"/>
    </row>
    <row r="165" spans="1:29" x14ac:dyDescent="0.2">
      <c r="A165" s="149" t="s">
        <v>49</v>
      </c>
      <c r="F165" s="20"/>
      <c r="G165" s="20"/>
      <c r="L165"/>
      <c r="M165"/>
      <c r="N165"/>
      <c r="O165"/>
      <c r="P165"/>
      <c r="Q165"/>
      <c r="R165"/>
      <c r="S165"/>
      <c r="T165"/>
      <c r="U165"/>
      <c r="V165"/>
      <c r="W165"/>
      <c r="X165"/>
      <c r="Y165"/>
      <c r="Z165"/>
      <c r="AA165"/>
      <c r="AB165"/>
      <c r="AC165"/>
    </row>
    <row r="166" spans="1:29" x14ac:dyDescent="0.2">
      <c r="A166" s="169" t="s">
        <v>50</v>
      </c>
      <c r="B166" s="169"/>
      <c r="C166" s="169"/>
      <c r="D166" s="169"/>
      <c r="E166" s="169"/>
      <c r="F166" s="169"/>
      <c r="G166" s="169"/>
      <c r="H166" s="169"/>
      <c r="I166" s="67"/>
      <c r="L166"/>
      <c r="M166"/>
      <c r="N166"/>
      <c r="O166"/>
      <c r="P166"/>
      <c r="Q166"/>
      <c r="R166"/>
      <c r="S166"/>
      <c r="T166"/>
      <c r="U166"/>
      <c r="V166"/>
      <c r="W166"/>
      <c r="X166"/>
      <c r="Y166"/>
      <c r="Z166"/>
      <c r="AA166"/>
      <c r="AB166"/>
      <c r="AC166"/>
    </row>
    <row r="167" spans="1:29" x14ac:dyDescent="0.2">
      <c r="A167" s="9"/>
      <c r="F167" s="20"/>
      <c r="G167" s="20"/>
      <c r="L167"/>
      <c r="M167"/>
      <c r="N167"/>
      <c r="O167"/>
      <c r="P167"/>
      <c r="Q167"/>
      <c r="R167"/>
      <c r="S167"/>
      <c r="T167"/>
      <c r="U167"/>
      <c r="V167"/>
      <c r="W167"/>
      <c r="X167"/>
      <c r="Y167"/>
      <c r="Z167"/>
      <c r="AA167"/>
      <c r="AB167"/>
      <c r="AC167"/>
    </row>
    <row r="168" spans="1:29" ht="17.25" x14ac:dyDescent="0.3">
      <c r="A168" s="35">
        <f>$E$41</f>
        <v>2019</v>
      </c>
      <c r="B168" s="153" t="s">
        <v>98</v>
      </c>
      <c r="C168" s="68" t="s">
        <v>42</v>
      </c>
      <c r="D168" s="38" t="s">
        <v>51</v>
      </c>
      <c r="E168" s="1" t="s">
        <v>52</v>
      </c>
      <c r="G168" s="20"/>
      <c r="L168"/>
      <c r="M168"/>
      <c r="N168"/>
      <c r="O168"/>
      <c r="P168"/>
      <c r="Q168"/>
      <c r="R168"/>
      <c r="S168"/>
      <c r="T168"/>
      <c r="U168"/>
      <c r="V168"/>
      <c r="W168"/>
      <c r="X168"/>
      <c r="Y168"/>
      <c r="Z168"/>
      <c r="AA168"/>
      <c r="AB168"/>
      <c r="AC168"/>
    </row>
    <row r="169" spans="1:29" ht="15" thickBot="1" x14ac:dyDescent="0.25">
      <c r="B169" s="36" t="s">
        <v>151</v>
      </c>
      <c r="C169" s="60">
        <f>C110</f>
        <v>345</v>
      </c>
      <c r="D169" s="38"/>
      <c r="E169" s="69">
        <f>C137</f>
        <v>4250</v>
      </c>
      <c r="G169" s="20"/>
      <c r="L169"/>
      <c r="M169"/>
      <c r="N169"/>
      <c r="O169"/>
      <c r="P169"/>
      <c r="Q169"/>
      <c r="R169"/>
      <c r="S169"/>
      <c r="T169"/>
      <c r="U169"/>
      <c r="V169"/>
      <c r="W169"/>
      <c r="X169"/>
      <c r="Y169"/>
      <c r="Z169"/>
      <c r="AA169"/>
      <c r="AB169"/>
      <c r="AC169"/>
    </row>
    <row r="170" spans="1:29" ht="15" thickBot="1" x14ac:dyDescent="0.25">
      <c r="B170" s="36" t="s">
        <v>151</v>
      </c>
      <c r="C170" s="125">
        <f>C169/E169</f>
        <v>8.1176470588235294E-2</v>
      </c>
      <c r="D170" s="38"/>
      <c r="E170" s="70"/>
      <c r="G170" s="20"/>
      <c r="L170"/>
      <c r="M170"/>
      <c r="N170"/>
      <c r="O170"/>
      <c r="P170"/>
      <c r="Q170"/>
      <c r="R170"/>
      <c r="S170"/>
      <c r="T170"/>
      <c r="U170"/>
      <c r="V170"/>
      <c r="W170"/>
      <c r="X170"/>
      <c r="Y170"/>
      <c r="Z170"/>
      <c r="AA170"/>
      <c r="AB170"/>
      <c r="AC170"/>
    </row>
    <row r="171" spans="1:29" x14ac:dyDescent="0.2">
      <c r="B171" s="154"/>
      <c r="C171" s="71"/>
      <c r="D171" s="38"/>
      <c r="E171" s="70"/>
      <c r="G171" s="20"/>
      <c r="L171"/>
      <c r="M171"/>
      <c r="N171"/>
      <c r="O171"/>
      <c r="P171"/>
      <c r="Q171"/>
      <c r="R171"/>
      <c r="S171"/>
      <c r="T171"/>
      <c r="U171"/>
      <c r="V171"/>
      <c r="W171"/>
      <c r="X171"/>
      <c r="Y171"/>
      <c r="Z171"/>
      <c r="AA171"/>
      <c r="AB171"/>
      <c r="AC171"/>
    </row>
    <row r="172" spans="1:29" ht="17.25" x14ac:dyDescent="0.3">
      <c r="A172" s="35">
        <f>$D$41</f>
        <v>2018</v>
      </c>
      <c r="B172" s="153" t="s">
        <v>98</v>
      </c>
      <c r="C172" s="68" t="s">
        <v>42</v>
      </c>
      <c r="D172" s="38" t="s">
        <v>51</v>
      </c>
      <c r="E172" s="1" t="s">
        <v>52</v>
      </c>
      <c r="G172" s="20"/>
      <c r="L172"/>
      <c r="M172"/>
      <c r="N172"/>
      <c r="O172"/>
      <c r="P172"/>
      <c r="Q172"/>
      <c r="R172"/>
      <c r="S172"/>
      <c r="T172"/>
      <c r="U172"/>
      <c r="V172"/>
      <c r="W172"/>
      <c r="X172"/>
      <c r="Y172"/>
      <c r="Z172"/>
      <c r="AA172"/>
      <c r="AB172"/>
      <c r="AC172"/>
    </row>
    <row r="173" spans="1:29" ht="15" thickBot="1" x14ac:dyDescent="0.25">
      <c r="B173" s="36" t="s">
        <v>151</v>
      </c>
      <c r="C173" s="72">
        <f>C114</f>
        <v>420</v>
      </c>
      <c r="D173" s="38"/>
      <c r="E173" s="69">
        <f>C141</f>
        <v>3480</v>
      </c>
      <c r="G173" s="20"/>
      <c r="L173"/>
      <c r="M173"/>
      <c r="N173"/>
      <c r="O173"/>
      <c r="P173"/>
      <c r="Q173"/>
      <c r="R173"/>
      <c r="S173"/>
      <c r="T173"/>
      <c r="U173"/>
      <c r="V173"/>
      <c r="W173"/>
      <c r="X173"/>
      <c r="Y173"/>
      <c r="Z173"/>
      <c r="AA173"/>
      <c r="AB173"/>
      <c r="AC173"/>
    </row>
    <row r="174" spans="1:29" ht="15" thickBot="1" x14ac:dyDescent="0.25">
      <c r="B174" s="36" t="s">
        <v>151</v>
      </c>
      <c r="C174" s="125">
        <f>C173/E173</f>
        <v>0.1206896551724138</v>
      </c>
      <c r="D174" s="38"/>
      <c r="E174" s="70"/>
      <c r="G174" s="20"/>
      <c r="L174"/>
      <c r="M174"/>
      <c r="N174"/>
      <c r="O174"/>
      <c r="P174"/>
      <c r="Q174"/>
      <c r="R174"/>
      <c r="S174"/>
      <c r="T174"/>
      <c r="U174"/>
      <c r="V174"/>
      <c r="W174"/>
      <c r="X174"/>
      <c r="Y174"/>
      <c r="Z174"/>
      <c r="AA174"/>
      <c r="AB174"/>
      <c r="AC174"/>
    </row>
    <row r="175" spans="1:29" customFormat="1" ht="12.75" x14ac:dyDescent="0.2">
      <c r="B175" s="115"/>
    </row>
    <row r="176" spans="1:29" customFormat="1" x14ac:dyDescent="0.2">
      <c r="A176" s="149" t="s">
        <v>104</v>
      </c>
      <c r="B176" s="2"/>
      <c r="C176" s="1"/>
      <c r="D176" s="1"/>
      <c r="E176" s="1"/>
      <c r="F176" s="20"/>
      <c r="G176" s="20"/>
      <c r="H176" s="1"/>
    </row>
    <row r="177" spans="1:8" customFormat="1" x14ac:dyDescent="0.2">
      <c r="A177" s="169" t="s">
        <v>105</v>
      </c>
      <c r="B177" s="169"/>
      <c r="C177" s="169"/>
      <c r="D177" s="169"/>
      <c r="E177" s="169"/>
      <c r="F177" s="169"/>
      <c r="G177" s="169"/>
      <c r="H177" s="169"/>
    </row>
    <row r="178" spans="1:8" customFormat="1" x14ac:dyDescent="0.2">
      <c r="A178" s="9"/>
      <c r="B178" s="2"/>
      <c r="C178" s="1"/>
      <c r="D178" s="1"/>
      <c r="E178" s="1"/>
      <c r="F178" s="20"/>
      <c r="G178" s="20"/>
      <c r="H178" s="1"/>
    </row>
    <row r="179" spans="1:8" customFormat="1" ht="17.25" x14ac:dyDescent="0.3">
      <c r="A179" s="35">
        <f>$E$41</f>
        <v>2019</v>
      </c>
      <c r="B179" s="153" t="s">
        <v>106</v>
      </c>
      <c r="C179" s="68" t="s">
        <v>42</v>
      </c>
      <c r="D179" s="114" t="s">
        <v>51</v>
      </c>
      <c r="E179" s="1" t="s">
        <v>107</v>
      </c>
      <c r="F179" s="1"/>
      <c r="G179" s="20"/>
      <c r="H179" s="1"/>
    </row>
    <row r="180" spans="1:8" customFormat="1" ht="15" thickBot="1" x14ac:dyDescent="0.25">
      <c r="A180" s="1"/>
      <c r="B180" s="36" t="s">
        <v>151</v>
      </c>
      <c r="C180" s="60">
        <f>C110</f>
        <v>345</v>
      </c>
      <c r="D180" s="114"/>
      <c r="E180" s="69">
        <f>$E$42</f>
        <v>6000</v>
      </c>
      <c r="F180" s="1"/>
      <c r="G180" s="20"/>
      <c r="H180" s="1"/>
    </row>
    <row r="181" spans="1:8" customFormat="1" ht="15" thickBot="1" x14ac:dyDescent="0.25">
      <c r="A181" s="1"/>
      <c r="B181" s="36" t="s">
        <v>151</v>
      </c>
      <c r="C181" s="125">
        <f>C180/E180</f>
        <v>5.7500000000000002E-2</v>
      </c>
      <c r="D181" s="114"/>
      <c r="E181" s="70"/>
      <c r="F181" s="1"/>
      <c r="G181" s="20"/>
      <c r="H181" s="1"/>
    </row>
    <row r="182" spans="1:8" customFormat="1" x14ac:dyDescent="0.2">
      <c r="A182" s="1"/>
      <c r="B182" s="154"/>
      <c r="C182" s="71"/>
      <c r="D182" s="114"/>
      <c r="E182" s="70"/>
      <c r="F182" s="1"/>
      <c r="G182" s="20"/>
      <c r="H182" s="1"/>
    </row>
    <row r="183" spans="1:8" customFormat="1" ht="17.25" x14ac:dyDescent="0.3">
      <c r="A183" s="35">
        <f>$D$41</f>
        <v>2018</v>
      </c>
      <c r="B183" s="153" t="s">
        <v>106</v>
      </c>
      <c r="C183" s="68" t="s">
        <v>42</v>
      </c>
      <c r="D183" s="114" t="s">
        <v>51</v>
      </c>
      <c r="E183" s="1" t="s">
        <v>107</v>
      </c>
      <c r="F183" s="1"/>
      <c r="G183" s="20"/>
      <c r="H183" s="1"/>
    </row>
    <row r="184" spans="1:8" customFormat="1" ht="15" thickBot="1" x14ac:dyDescent="0.25">
      <c r="A184" s="1"/>
      <c r="B184" s="36" t="s">
        <v>151</v>
      </c>
      <c r="C184" s="72">
        <f>C114</f>
        <v>420</v>
      </c>
      <c r="D184" s="114"/>
      <c r="E184" s="69">
        <f>$E$42</f>
        <v>6000</v>
      </c>
      <c r="F184" s="1"/>
      <c r="G184" s="20"/>
      <c r="H184" s="1"/>
    </row>
    <row r="185" spans="1:8" customFormat="1" ht="15" thickBot="1" x14ac:dyDescent="0.25">
      <c r="A185" s="1"/>
      <c r="B185" s="36" t="s">
        <v>151</v>
      </c>
      <c r="C185" s="125">
        <f>C184/E184</f>
        <v>7.0000000000000007E-2</v>
      </c>
      <c r="D185" s="114"/>
      <c r="E185" s="70"/>
      <c r="F185" s="1"/>
      <c r="G185" s="20"/>
      <c r="H185" s="1"/>
    </row>
    <row r="186" spans="1:8" customFormat="1" ht="12.75" x14ac:dyDescent="0.2">
      <c r="B186" s="115"/>
    </row>
    <row r="187" spans="1:8" customFormat="1" x14ac:dyDescent="0.2">
      <c r="A187" s="149" t="s">
        <v>108</v>
      </c>
      <c r="B187" s="2"/>
      <c r="C187" s="1"/>
      <c r="D187" s="1"/>
      <c r="E187" s="1"/>
      <c r="F187" s="20"/>
      <c r="G187" s="20"/>
      <c r="H187" s="1"/>
    </row>
    <row r="188" spans="1:8" customFormat="1" x14ac:dyDescent="0.2">
      <c r="A188" s="169" t="s">
        <v>109</v>
      </c>
      <c r="B188" s="169"/>
      <c r="C188" s="169"/>
      <c r="D188" s="169"/>
      <c r="E188" s="169"/>
      <c r="F188" s="169"/>
      <c r="G188" s="169"/>
      <c r="H188" s="169"/>
    </row>
    <row r="189" spans="1:8" customFormat="1" x14ac:dyDescent="0.2">
      <c r="A189" s="9"/>
      <c r="B189" s="2"/>
      <c r="C189" s="1"/>
      <c r="D189" s="1"/>
      <c r="E189" s="1"/>
      <c r="F189" s="20"/>
      <c r="G189" s="20"/>
      <c r="H189" s="1"/>
    </row>
    <row r="190" spans="1:8" customFormat="1" ht="17.25" x14ac:dyDescent="0.3">
      <c r="A190" s="35">
        <f>$E$41</f>
        <v>2019</v>
      </c>
      <c r="B190" s="153" t="s">
        <v>110</v>
      </c>
      <c r="C190" s="68" t="s">
        <v>111</v>
      </c>
      <c r="D190" s="114" t="s">
        <v>51</v>
      </c>
      <c r="E190" s="1" t="s">
        <v>107</v>
      </c>
      <c r="F190" s="1"/>
      <c r="G190" s="20"/>
      <c r="H190" s="1"/>
    </row>
    <row r="191" spans="1:8" customFormat="1" ht="15" thickBot="1" x14ac:dyDescent="0.25">
      <c r="A191" s="1"/>
      <c r="B191" s="36" t="s">
        <v>151</v>
      </c>
      <c r="C191" s="60">
        <f>C137</f>
        <v>4250</v>
      </c>
      <c r="D191" s="114"/>
      <c r="E191" s="69">
        <f>$E$42</f>
        <v>6000</v>
      </c>
      <c r="F191" s="1"/>
      <c r="G191" s="20"/>
      <c r="H191" s="1"/>
    </row>
    <row r="192" spans="1:8" customFormat="1" ht="15" thickBot="1" x14ac:dyDescent="0.25">
      <c r="A192" s="1"/>
      <c r="B192" s="36" t="s">
        <v>151</v>
      </c>
      <c r="C192" s="125">
        <f>C191/E191</f>
        <v>0.70833333333333337</v>
      </c>
      <c r="D192" s="114"/>
      <c r="E192" s="70"/>
      <c r="F192" s="1"/>
      <c r="G192" s="20"/>
      <c r="H192" s="1"/>
    </row>
    <row r="193" spans="1:29" customFormat="1" x14ac:dyDescent="0.2">
      <c r="A193" s="1"/>
      <c r="B193" s="154"/>
      <c r="C193" s="71"/>
      <c r="D193" s="114"/>
      <c r="E193" s="70"/>
      <c r="F193" s="1"/>
      <c r="G193" s="20"/>
      <c r="H193" s="1"/>
    </row>
    <row r="194" spans="1:29" customFormat="1" ht="17.25" x14ac:dyDescent="0.3">
      <c r="A194" s="35">
        <f>$D$41</f>
        <v>2018</v>
      </c>
      <c r="B194" s="153" t="s">
        <v>110</v>
      </c>
      <c r="C194" s="68" t="s">
        <v>111</v>
      </c>
      <c r="D194" s="114" t="s">
        <v>51</v>
      </c>
      <c r="E194" s="1" t="s">
        <v>107</v>
      </c>
      <c r="F194" s="1"/>
      <c r="G194" s="20"/>
      <c r="H194" s="1"/>
    </row>
    <row r="195" spans="1:29" customFormat="1" ht="15" thickBot="1" x14ac:dyDescent="0.25">
      <c r="A195" s="1"/>
      <c r="B195" s="36" t="s">
        <v>151</v>
      </c>
      <c r="C195" s="72">
        <f>C141</f>
        <v>3480</v>
      </c>
      <c r="D195" s="114"/>
      <c r="E195" s="69">
        <f>$E$42</f>
        <v>6000</v>
      </c>
      <c r="F195" s="1"/>
      <c r="G195" s="20"/>
      <c r="H195" s="1"/>
    </row>
    <row r="196" spans="1:29" customFormat="1" ht="15" thickBot="1" x14ac:dyDescent="0.25">
      <c r="A196" s="1"/>
      <c r="B196" s="36" t="s">
        <v>151</v>
      </c>
      <c r="C196" s="125">
        <f>C195/E195</f>
        <v>0.57999999999999996</v>
      </c>
      <c r="D196" s="114"/>
      <c r="E196" s="70"/>
      <c r="F196" s="1"/>
      <c r="G196" s="20"/>
      <c r="H196" s="1"/>
    </row>
    <row r="197" spans="1:29" customFormat="1" ht="12.75" x14ac:dyDescent="0.2">
      <c r="B197" s="115"/>
    </row>
    <row r="198" spans="1:29" customFormat="1" x14ac:dyDescent="0.2">
      <c r="A198" s="169" t="s">
        <v>112</v>
      </c>
      <c r="B198" s="169"/>
      <c r="C198" s="169"/>
      <c r="D198" s="169"/>
      <c r="E198" s="169"/>
      <c r="F198" s="169"/>
      <c r="G198" s="169"/>
      <c r="H198" s="169"/>
    </row>
    <row r="199" spans="1:29" customFormat="1" ht="12.75" x14ac:dyDescent="0.2">
      <c r="B199" s="115"/>
    </row>
    <row r="200" spans="1:29" x14ac:dyDescent="0.2">
      <c r="A200" s="167" t="s">
        <v>152</v>
      </c>
      <c r="B200" s="167"/>
      <c r="C200" s="167"/>
      <c r="D200" s="167"/>
      <c r="E200" s="167"/>
      <c r="F200" s="167"/>
      <c r="G200" s="167"/>
      <c r="H200" s="167"/>
      <c r="I200" s="167"/>
      <c r="L200"/>
      <c r="M200"/>
      <c r="N200"/>
      <c r="O200"/>
      <c r="P200"/>
      <c r="Q200"/>
      <c r="R200"/>
      <c r="S200"/>
      <c r="T200"/>
      <c r="U200"/>
      <c r="V200"/>
      <c r="W200"/>
      <c r="X200"/>
      <c r="Y200"/>
      <c r="Z200"/>
      <c r="AA200"/>
      <c r="AB200"/>
      <c r="AC200"/>
    </row>
    <row r="201" spans="1:29" x14ac:dyDescent="0.2">
      <c r="A201" s="73"/>
      <c r="B201" s="73"/>
      <c r="C201" s="73"/>
      <c r="D201" s="73"/>
      <c r="E201" s="73"/>
      <c r="F201" s="73"/>
      <c r="G201" s="73"/>
      <c r="H201" s="73"/>
      <c r="I201" s="73"/>
      <c r="L201"/>
      <c r="M201"/>
      <c r="N201"/>
      <c r="O201"/>
      <c r="P201"/>
      <c r="Q201"/>
      <c r="R201"/>
      <c r="S201"/>
      <c r="T201"/>
      <c r="U201"/>
      <c r="V201"/>
      <c r="W201"/>
      <c r="X201"/>
      <c r="Y201"/>
      <c r="Z201"/>
      <c r="AA201"/>
      <c r="AB201"/>
      <c r="AC201"/>
    </row>
    <row r="202" spans="1:29" x14ac:dyDescent="0.2">
      <c r="A202" s="149" t="s">
        <v>47</v>
      </c>
      <c r="B202" s="54"/>
      <c r="C202" s="50"/>
      <c r="D202" s="50"/>
      <c r="E202" s="50"/>
      <c r="F202" s="50"/>
      <c r="G202" s="32"/>
      <c r="L202"/>
      <c r="M202"/>
      <c r="N202"/>
      <c r="O202"/>
      <c r="P202"/>
      <c r="Q202"/>
      <c r="R202"/>
      <c r="S202"/>
      <c r="T202"/>
      <c r="U202"/>
      <c r="V202"/>
      <c r="W202"/>
      <c r="X202"/>
      <c r="Y202"/>
      <c r="Z202"/>
      <c r="AA202"/>
      <c r="AB202"/>
      <c r="AC202"/>
    </row>
    <row r="203" spans="1:29" x14ac:dyDescent="0.2">
      <c r="A203" s="169" t="s">
        <v>79</v>
      </c>
      <c r="B203" s="169"/>
      <c r="C203" s="169"/>
      <c r="D203" s="169"/>
      <c r="E203" s="169"/>
      <c r="F203" s="169"/>
      <c r="G203" s="169"/>
      <c r="H203" s="169"/>
      <c r="I203" s="11"/>
      <c r="L203"/>
      <c r="M203"/>
      <c r="N203"/>
      <c r="O203"/>
      <c r="P203"/>
      <c r="Q203"/>
      <c r="R203"/>
      <c r="S203"/>
      <c r="T203"/>
      <c r="U203"/>
      <c r="V203"/>
      <c r="W203"/>
      <c r="X203"/>
      <c r="Y203"/>
      <c r="Z203"/>
      <c r="AA203"/>
      <c r="AB203"/>
      <c r="AC203"/>
    </row>
    <row r="204" spans="1:29" x14ac:dyDescent="0.2">
      <c r="A204" s="169"/>
      <c r="B204" s="169"/>
      <c r="C204" s="169"/>
      <c r="D204" s="169"/>
      <c r="E204" s="169"/>
      <c r="F204" s="169"/>
      <c r="G204" s="169"/>
      <c r="H204" s="169"/>
      <c r="I204" s="11"/>
      <c r="L204"/>
      <c r="M204"/>
      <c r="N204"/>
      <c r="O204"/>
      <c r="P204"/>
      <c r="Q204"/>
      <c r="R204"/>
      <c r="S204"/>
      <c r="T204"/>
      <c r="U204"/>
      <c r="V204"/>
      <c r="W204"/>
      <c r="X204"/>
      <c r="Y204"/>
      <c r="Z204"/>
      <c r="AA204"/>
      <c r="AB204"/>
      <c r="AC204"/>
    </row>
    <row r="205" spans="1:29" x14ac:dyDescent="0.2">
      <c r="A205" s="9"/>
      <c r="B205" s="34"/>
      <c r="C205" s="34"/>
      <c r="D205" s="34"/>
      <c r="E205" s="34"/>
      <c r="F205" s="34"/>
      <c r="G205" s="34"/>
      <c r="L205"/>
      <c r="M205"/>
      <c r="N205"/>
      <c r="O205"/>
      <c r="P205"/>
      <c r="Q205"/>
      <c r="R205"/>
      <c r="S205"/>
      <c r="T205"/>
      <c r="U205"/>
      <c r="V205"/>
      <c r="W205"/>
      <c r="X205"/>
      <c r="Y205"/>
      <c r="Z205"/>
      <c r="AA205"/>
      <c r="AB205"/>
      <c r="AC205"/>
    </row>
    <row r="206" spans="1:29" ht="15" x14ac:dyDescent="0.2">
      <c r="A206" s="35">
        <f>$E$41</f>
        <v>2019</v>
      </c>
      <c r="B206" s="155" t="s">
        <v>99</v>
      </c>
      <c r="C206" s="74" t="s">
        <v>42</v>
      </c>
      <c r="D206" s="239" t="s">
        <v>168</v>
      </c>
      <c r="E206" s="75" t="s">
        <v>48</v>
      </c>
      <c r="F206" s="74"/>
      <c r="G206" s="75" t="s">
        <v>76</v>
      </c>
      <c r="L206"/>
      <c r="M206"/>
      <c r="N206"/>
      <c r="O206"/>
      <c r="P206"/>
      <c r="Q206"/>
      <c r="R206"/>
      <c r="S206"/>
      <c r="T206"/>
      <c r="U206"/>
      <c r="V206"/>
      <c r="W206"/>
      <c r="X206"/>
      <c r="Y206"/>
      <c r="Z206"/>
      <c r="AA206"/>
      <c r="AB206"/>
      <c r="AC206"/>
    </row>
    <row r="207" spans="1:29" ht="15" x14ac:dyDescent="0.2">
      <c r="B207" s="36" t="s">
        <v>151</v>
      </c>
      <c r="C207" s="69">
        <f>C110</f>
        <v>345</v>
      </c>
      <c r="D207" s="239" t="s">
        <v>168</v>
      </c>
      <c r="E207" s="69">
        <f>C137</f>
        <v>4250</v>
      </c>
      <c r="F207" s="50" t="s">
        <v>40</v>
      </c>
      <c r="G207" s="76">
        <f>D61</f>
        <v>0.1</v>
      </c>
      <c r="L207"/>
      <c r="M207"/>
      <c r="N207"/>
      <c r="O207"/>
      <c r="P207"/>
      <c r="Q207"/>
      <c r="R207"/>
      <c r="S207"/>
      <c r="T207"/>
      <c r="U207"/>
      <c r="V207"/>
      <c r="W207"/>
      <c r="X207"/>
      <c r="Y207"/>
      <c r="Z207"/>
      <c r="AA207"/>
      <c r="AB207"/>
      <c r="AC207"/>
    </row>
    <row r="208" spans="1:29" ht="15.75" thickBot="1" x14ac:dyDescent="0.25">
      <c r="B208" s="36" t="s">
        <v>151</v>
      </c>
      <c r="C208" s="69">
        <f>C207</f>
        <v>345</v>
      </c>
      <c r="D208" s="239" t="s">
        <v>168</v>
      </c>
      <c r="E208" s="50"/>
      <c r="F208" s="151">
        <f>E207*G207</f>
        <v>425</v>
      </c>
      <c r="G208" s="50"/>
      <c r="L208"/>
      <c r="M208"/>
      <c r="N208"/>
      <c r="O208"/>
      <c r="P208"/>
      <c r="Q208"/>
      <c r="R208"/>
      <c r="S208"/>
      <c r="T208"/>
      <c r="U208"/>
      <c r="V208"/>
      <c r="W208"/>
      <c r="X208"/>
      <c r="Y208"/>
      <c r="Z208"/>
      <c r="AA208"/>
      <c r="AB208"/>
      <c r="AC208"/>
    </row>
    <row r="209" spans="1:29" ht="15" thickBot="1" x14ac:dyDescent="0.25">
      <c r="B209" s="36" t="s">
        <v>151</v>
      </c>
      <c r="C209" s="124">
        <f>C208-F208</f>
        <v>-80</v>
      </c>
      <c r="D209" s="32"/>
      <c r="E209" s="32"/>
      <c r="F209" s="32"/>
      <c r="G209" s="32"/>
      <c r="L209"/>
      <c r="M209"/>
      <c r="N209"/>
      <c r="O209"/>
      <c r="P209"/>
      <c r="Q209"/>
      <c r="R209"/>
      <c r="S209"/>
      <c r="T209"/>
      <c r="U209"/>
      <c r="V209"/>
      <c r="W209"/>
      <c r="X209"/>
      <c r="Y209"/>
      <c r="Z209"/>
      <c r="AA209"/>
      <c r="AB209"/>
      <c r="AC209"/>
    </row>
    <row r="210" spans="1:29" x14ac:dyDescent="0.2">
      <c r="B210" s="1"/>
      <c r="C210" s="77"/>
      <c r="G210" s="20"/>
      <c r="L210"/>
      <c r="M210"/>
      <c r="N210"/>
      <c r="O210"/>
      <c r="P210"/>
      <c r="Q210"/>
      <c r="R210"/>
      <c r="S210"/>
      <c r="T210"/>
      <c r="U210"/>
      <c r="V210"/>
      <c r="W210"/>
      <c r="X210"/>
      <c r="Y210"/>
      <c r="Z210"/>
      <c r="AA210"/>
      <c r="AB210"/>
      <c r="AC210"/>
    </row>
    <row r="211" spans="1:29" ht="15" x14ac:dyDescent="0.2">
      <c r="A211" s="35">
        <f>$D$41</f>
        <v>2018</v>
      </c>
      <c r="B211" s="155" t="s">
        <v>100</v>
      </c>
      <c r="C211" s="78" t="s">
        <v>42</v>
      </c>
      <c r="D211" s="239" t="s">
        <v>168</v>
      </c>
      <c r="E211" s="75" t="s">
        <v>48</v>
      </c>
      <c r="F211" s="74"/>
      <c r="G211" s="75" t="s">
        <v>76</v>
      </c>
      <c r="L211"/>
      <c r="M211"/>
      <c r="N211"/>
      <c r="O211"/>
      <c r="P211"/>
      <c r="Q211"/>
      <c r="R211"/>
      <c r="S211"/>
      <c r="T211"/>
      <c r="U211"/>
      <c r="V211"/>
      <c r="W211"/>
      <c r="X211"/>
      <c r="Y211"/>
      <c r="Z211"/>
      <c r="AA211"/>
      <c r="AB211"/>
      <c r="AC211"/>
    </row>
    <row r="212" spans="1:29" ht="15" x14ac:dyDescent="0.2">
      <c r="B212" s="36" t="s">
        <v>151</v>
      </c>
      <c r="C212" s="69">
        <f>C114</f>
        <v>420</v>
      </c>
      <c r="D212" s="239" t="s">
        <v>168</v>
      </c>
      <c r="E212" s="69">
        <f>C141</f>
        <v>3480</v>
      </c>
      <c r="F212" s="50" t="s">
        <v>40</v>
      </c>
      <c r="G212" s="76">
        <f>E61</f>
        <v>0.1</v>
      </c>
      <c r="L212"/>
      <c r="M212"/>
      <c r="N212"/>
      <c r="O212"/>
      <c r="P212"/>
      <c r="Q212"/>
      <c r="R212"/>
      <c r="S212"/>
      <c r="T212"/>
      <c r="U212"/>
      <c r="V212"/>
      <c r="W212"/>
      <c r="X212"/>
      <c r="Y212"/>
      <c r="Z212"/>
      <c r="AA212"/>
      <c r="AB212"/>
      <c r="AC212"/>
    </row>
    <row r="213" spans="1:29" ht="15.75" thickBot="1" x14ac:dyDescent="0.25">
      <c r="B213" s="36" t="s">
        <v>151</v>
      </c>
      <c r="C213" s="69">
        <f>C212</f>
        <v>420</v>
      </c>
      <c r="D213" s="239" t="s">
        <v>168</v>
      </c>
      <c r="E213" s="50"/>
      <c r="F213" s="151">
        <f>E212*G212</f>
        <v>348</v>
      </c>
      <c r="G213" s="50"/>
      <c r="L213"/>
      <c r="M213"/>
      <c r="N213"/>
      <c r="O213"/>
      <c r="P213"/>
      <c r="Q213"/>
      <c r="R213"/>
      <c r="S213"/>
      <c r="T213"/>
      <c r="U213"/>
      <c r="V213"/>
      <c r="W213"/>
      <c r="X213"/>
      <c r="Y213"/>
      <c r="Z213"/>
      <c r="AA213"/>
      <c r="AB213"/>
      <c r="AC213"/>
    </row>
    <row r="214" spans="1:29" ht="15" thickBot="1" x14ac:dyDescent="0.25">
      <c r="B214" s="36" t="s">
        <v>151</v>
      </c>
      <c r="C214" s="124">
        <f>C213-F213</f>
        <v>72</v>
      </c>
      <c r="D214" s="32"/>
      <c r="E214" s="32"/>
      <c r="F214" s="32"/>
      <c r="G214" s="32"/>
      <c r="L214"/>
      <c r="M214"/>
      <c r="N214"/>
      <c r="O214"/>
      <c r="P214"/>
      <c r="Q214"/>
      <c r="R214"/>
      <c r="S214"/>
      <c r="T214"/>
      <c r="U214"/>
      <c r="V214"/>
      <c r="W214"/>
      <c r="X214"/>
      <c r="Y214"/>
      <c r="Z214"/>
      <c r="AA214"/>
      <c r="AB214"/>
      <c r="AC214"/>
    </row>
    <row r="215" spans="1:29" x14ac:dyDescent="0.2">
      <c r="B215" s="1"/>
      <c r="L215"/>
      <c r="M215"/>
      <c r="N215"/>
      <c r="O215"/>
      <c r="P215"/>
      <c r="Q215"/>
      <c r="R215"/>
      <c r="S215"/>
      <c r="T215"/>
      <c r="U215"/>
      <c r="V215"/>
      <c r="W215"/>
      <c r="X215"/>
      <c r="Y215"/>
      <c r="Z215"/>
      <c r="AA215"/>
      <c r="AB215"/>
      <c r="AC215"/>
    </row>
    <row r="216" spans="1:29" x14ac:dyDescent="0.2">
      <c r="A216" s="167" t="s">
        <v>80</v>
      </c>
      <c r="B216" s="167"/>
      <c r="C216" s="167"/>
      <c r="D216" s="167"/>
      <c r="E216" s="167"/>
      <c r="F216" s="167"/>
      <c r="G216" s="167"/>
      <c r="H216" s="167"/>
      <c r="I216" s="167"/>
      <c r="L216"/>
      <c r="M216"/>
      <c r="N216"/>
      <c r="O216"/>
      <c r="P216"/>
      <c r="Q216"/>
      <c r="R216"/>
      <c r="S216"/>
      <c r="T216"/>
      <c r="U216"/>
      <c r="V216"/>
      <c r="W216"/>
      <c r="X216"/>
      <c r="Y216"/>
      <c r="Z216"/>
      <c r="AA216"/>
      <c r="AB216"/>
      <c r="AC216"/>
    </row>
    <row r="217" spans="1:29" x14ac:dyDescent="0.2">
      <c r="B217" s="1"/>
      <c r="L217"/>
      <c r="M217"/>
      <c r="N217"/>
      <c r="O217"/>
      <c r="P217"/>
      <c r="Q217"/>
      <c r="R217"/>
      <c r="S217"/>
      <c r="T217"/>
      <c r="U217"/>
      <c r="V217"/>
      <c r="W217"/>
      <c r="X217"/>
      <c r="Y217"/>
      <c r="Z217"/>
      <c r="AA217"/>
      <c r="AB217"/>
      <c r="AC217"/>
    </row>
    <row r="218" spans="1:29" x14ac:dyDescent="0.2">
      <c r="A218" s="1" t="s">
        <v>25</v>
      </c>
      <c r="F218" s="79">
        <f>D57</f>
        <v>50</v>
      </c>
      <c r="G218" s="79">
        <f>E57</f>
        <v>30</v>
      </c>
      <c r="L218"/>
      <c r="M218"/>
      <c r="N218"/>
      <c r="O218"/>
      <c r="P218"/>
      <c r="Q218"/>
      <c r="R218"/>
      <c r="S218"/>
      <c r="T218"/>
      <c r="U218"/>
      <c r="V218"/>
      <c r="W218"/>
      <c r="X218"/>
      <c r="Y218"/>
      <c r="Z218"/>
      <c r="AA218"/>
      <c r="AB218"/>
      <c r="AC218"/>
    </row>
    <row r="219" spans="1:29" x14ac:dyDescent="0.2">
      <c r="A219" s="1" t="s">
        <v>26</v>
      </c>
      <c r="F219" s="80">
        <f>D58</f>
        <v>100</v>
      </c>
      <c r="G219" s="80">
        <f>E58</f>
        <v>100</v>
      </c>
      <c r="L219"/>
      <c r="M219"/>
      <c r="N219"/>
      <c r="O219"/>
      <c r="P219"/>
      <c r="Q219"/>
      <c r="R219"/>
      <c r="S219"/>
      <c r="T219"/>
      <c r="U219"/>
      <c r="V219"/>
      <c r="W219"/>
      <c r="X219"/>
      <c r="Y219"/>
      <c r="Z219"/>
      <c r="AA219"/>
      <c r="AB219"/>
      <c r="AC219"/>
    </row>
    <row r="220" spans="1:29" x14ac:dyDescent="0.2">
      <c r="F220" s="81"/>
      <c r="G220" s="81"/>
      <c r="L220"/>
      <c r="M220"/>
      <c r="N220"/>
      <c r="O220"/>
      <c r="P220"/>
      <c r="Q220"/>
      <c r="R220"/>
      <c r="S220"/>
      <c r="T220"/>
      <c r="U220"/>
      <c r="V220"/>
      <c r="W220"/>
      <c r="X220"/>
      <c r="Y220"/>
      <c r="Z220"/>
      <c r="AA220"/>
      <c r="AB220"/>
      <c r="AC220"/>
    </row>
    <row r="221" spans="1:29" x14ac:dyDescent="0.2">
      <c r="A221" s="149" t="s">
        <v>45</v>
      </c>
      <c r="B221" s="32"/>
      <c r="C221" s="32"/>
      <c r="D221" s="32"/>
      <c r="E221" s="32"/>
      <c r="F221" s="32"/>
      <c r="G221" s="32"/>
      <c r="L221"/>
      <c r="M221"/>
      <c r="N221"/>
      <c r="O221"/>
      <c r="P221"/>
      <c r="Q221"/>
      <c r="R221"/>
      <c r="S221"/>
      <c r="T221"/>
      <c r="U221"/>
      <c r="V221"/>
      <c r="W221"/>
      <c r="X221"/>
      <c r="Y221"/>
      <c r="Z221"/>
      <c r="AA221"/>
      <c r="AB221"/>
      <c r="AC221"/>
    </row>
    <row r="222" spans="1:29" x14ac:dyDescent="0.2">
      <c r="A222" s="174" t="s">
        <v>75</v>
      </c>
      <c r="B222" s="174"/>
      <c r="C222" s="174"/>
      <c r="D222" s="174"/>
      <c r="E222" s="174"/>
      <c r="F222" s="174"/>
      <c r="G222" s="174"/>
      <c r="H222" s="174"/>
      <c r="I222" s="11"/>
      <c r="L222"/>
      <c r="M222"/>
      <c r="N222"/>
      <c r="O222"/>
      <c r="P222"/>
      <c r="Q222"/>
      <c r="R222"/>
      <c r="S222"/>
      <c r="T222"/>
      <c r="U222"/>
      <c r="V222"/>
      <c r="W222"/>
      <c r="X222"/>
      <c r="Y222"/>
      <c r="Z222"/>
      <c r="AA222"/>
      <c r="AB222"/>
      <c r="AC222"/>
    </row>
    <row r="223" spans="1:29" x14ac:dyDescent="0.2">
      <c r="A223" s="174"/>
      <c r="B223" s="174"/>
      <c r="C223" s="174"/>
      <c r="D223" s="174"/>
      <c r="E223" s="174"/>
      <c r="F223" s="174"/>
      <c r="G223" s="174"/>
      <c r="H223" s="174"/>
      <c r="I223" s="11"/>
      <c r="L223"/>
      <c r="M223"/>
      <c r="N223"/>
      <c r="O223"/>
      <c r="P223"/>
      <c r="Q223"/>
      <c r="R223"/>
      <c r="S223"/>
      <c r="T223"/>
      <c r="U223"/>
      <c r="V223"/>
      <c r="W223"/>
      <c r="X223"/>
      <c r="Y223"/>
      <c r="Z223"/>
      <c r="AA223"/>
      <c r="AB223"/>
      <c r="AC223"/>
    </row>
    <row r="224" spans="1:29" x14ac:dyDescent="0.2">
      <c r="A224" s="82"/>
      <c r="B224" s="82"/>
      <c r="C224" s="82"/>
      <c r="D224" s="82"/>
      <c r="E224" s="82"/>
      <c r="F224" s="82"/>
      <c r="G224" s="82"/>
      <c r="H224" s="82"/>
      <c r="I224" s="73"/>
      <c r="L224"/>
      <c r="M224"/>
      <c r="N224"/>
      <c r="O224"/>
      <c r="P224"/>
      <c r="Q224"/>
      <c r="R224"/>
      <c r="S224"/>
      <c r="T224"/>
      <c r="U224"/>
      <c r="V224"/>
      <c r="W224"/>
      <c r="X224"/>
      <c r="Y224"/>
      <c r="Z224"/>
      <c r="AA224"/>
      <c r="AB224"/>
      <c r="AC224"/>
    </row>
    <row r="225" spans="1:29" x14ac:dyDescent="0.2">
      <c r="A225" s="35">
        <f>$E$41</f>
        <v>2019</v>
      </c>
      <c r="B225" s="155" t="s">
        <v>101</v>
      </c>
      <c r="C225" s="74" t="s">
        <v>44</v>
      </c>
      <c r="D225" s="74" t="s">
        <v>40</v>
      </c>
      <c r="E225" s="74" t="s">
        <v>46</v>
      </c>
      <c r="F225" s="74" t="s">
        <v>33</v>
      </c>
      <c r="G225" s="75" t="s">
        <v>14</v>
      </c>
      <c r="H225" s="9"/>
      <c r="L225"/>
      <c r="M225"/>
      <c r="N225"/>
      <c r="O225"/>
      <c r="P225"/>
      <c r="Q225"/>
      <c r="R225"/>
      <c r="S225"/>
      <c r="T225"/>
      <c r="U225"/>
      <c r="V225"/>
      <c r="W225"/>
      <c r="X225"/>
      <c r="Y225"/>
      <c r="Z225"/>
      <c r="AA225"/>
      <c r="AB225"/>
      <c r="AC225"/>
    </row>
    <row r="226" spans="1:29" x14ac:dyDescent="0.2">
      <c r="B226" s="36" t="s">
        <v>151</v>
      </c>
      <c r="C226" s="83">
        <f>G218</f>
        <v>30</v>
      </c>
      <c r="D226" s="50" t="s">
        <v>40</v>
      </c>
      <c r="E226" s="84">
        <f>G219</f>
        <v>100</v>
      </c>
      <c r="F226" s="50" t="s">
        <v>33</v>
      </c>
      <c r="G226" s="69">
        <f>E36</f>
        <v>2910</v>
      </c>
      <c r="L226"/>
      <c r="M226"/>
      <c r="N226"/>
      <c r="O226"/>
      <c r="P226"/>
      <c r="Q226"/>
      <c r="R226"/>
      <c r="S226"/>
      <c r="T226"/>
      <c r="U226"/>
      <c r="V226"/>
      <c r="W226"/>
      <c r="X226"/>
      <c r="Y226"/>
      <c r="Z226"/>
      <c r="AA226"/>
      <c r="AB226"/>
      <c r="AC226"/>
    </row>
    <row r="227" spans="1:29" ht="15" thickBot="1" x14ac:dyDescent="0.25">
      <c r="B227" s="36" t="s">
        <v>151</v>
      </c>
      <c r="C227" s="54"/>
      <c r="D227" s="54">
        <f>(C226*E226)</f>
        <v>3000</v>
      </c>
      <c r="E227" s="85"/>
      <c r="F227" s="50" t="s">
        <v>33</v>
      </c>
      <c r="G227" s="69">
        <f>G226</f>
        <v>2910</v>
      </c>
      <c r="L227"/>
      <c r="M227"/>
      <c r="N227"/>
      <c r="O227"/>
      <c r="P227"/>
      <c r="Q227"/>
      <c r="R227"/>
      <c r="S227"/>
      <c r="T227"/>
      <c r="U227"/>
      <c r="V227"/>
      <c r="W227"/>
      <c r="X227"/>
      <c r="Y227"/>
      <c r="Z227"/>
      <c r="AA227"/>
      <c r="AB227"/>
      <c r="AC227"/>
    </row>
    <row r="228" spans="1:29" ht="15" thickBot="1" x14ac:dyDescent="0.25">
      <c r="B228" s="36" t="s">
        <v>151</v>
      </c>
      <c r="C228" s="124">
        <f>D227-G227</f>
        <v>90</v>
      </c>
      <c r="D228" s="50"/>
      <c r="E228" s="50"/>
      <c r="F228" s="50"/>
      <c r="G228" s="50"/>
      <c r="L228"/>
      <c r="M228"/>
      <c r="N228"/>
      <c r="O228"/>
      <c r="P228"/>
      <c r="Q228"/>
      <c r="R228"/>
      <c r="S228"/>
      <c r="T228"/>
      <c r="U228"/>
      <c r="V228"/>
      <c r="W228"/>
      <c r="X228"/>
      <c r="Y228"/>
      <c r="Z228"/>
      <c r="AA228"/>
      <c r="AB228"/>
      <c r="AC228"/>
    </row>
    <row r="229" spans="1:29" x14ac:dyDescent="0.2">
      <c r="A229" s="35">
        <f>$D$41</f>
        <v>2018</v>
      </c>
      <c r="B229" s="156"/>
      <c r="C229" s="54"/>
      <c r="D229" s="74"/>
      <c r="E229" s="74"/>
      <c r="F229" s="74"/>
      <c r="G229" s="74"/>
      <c r="L229"/>
      <c r="M229"/>
      <c r="N229"/>
      <c r="O229"/>
      <c r="P229"/>
      <c r="Q229"/>
      <c r="R229"/>
      <c r="S229"/>
      <c r="T229"/>
      <c r="U229"/>
      <c r="V229"/>
      <c r="W229"/>
      <c r="X229"/>
      <c r="Y229"/>
      <c r="Z229"/>
      <c r="AA229"/>
      <c r="AB229"/>
      <c r="AC229"/>
    </row>
    <row r="230" spans="1:29" x14ac:dyDescent="0.2">
      <c r="B230" s="155" t="s">
        <v>101</v>
      </c>
      <c r="C230" s="74" t="s">
        <v>44</v>
      </c>
      <c r="D230" s="74" t="s">
        <v>40</v>
      </c>
      <c r="E230" s="74" t="s">
        <v>46</v>
      </c>
      <c r="F230" s="74" t="s">
        <v>33</v>
      </c>
      <c r="G230" s="75" t="s">
        <v>14</v>
      </c>
      <c r="L230"/>
      <c r="M230"/>
      <c r="N230"/>
      <c r="O230"/>
      <c r="P230"/>
      <c r="Q230"/>
      <c r="R230"/>
      <c r="S230"/>
      <c r="T230"/>
      <c r="U230"/>
      <c r="V230"/>
      <c r="W230"/>
      <c r="X230"/>
      <c r="Y230"/>
      <c r="Z230"/>
      <c r="AA230"/>
      <c r="AB230"/>
      <c r="AC230"/>
    </row>
    <row r="231" spans="1:29" x14ac:dyDescent="0.2">
      <c r="B231" s="36" t="s">
        <v>151</v>
      </c>
      <c r="C231" s="83">
        <f>F218</f>
        <v>50</v>
      </c>
      <c r="D231" s="50" t="s">
        <v>40</v>
      </c>
      <c r="E231" s="84">
        <f>F219</f>
        <v>100</v>
      </c>
      <c r="F231" s="50" t="s">
        <v>33</v>
      </c>
      <c r="G231" s="69">
        <f>D36</f>
        <v>2730</v>
      </c>
      <c r="L231"/>
      <c r="M231"/>
      <c r="N231"/>
      <c r="O231"/>
      <c r="P231"/>
      <c r="Q231"/>
      <c r="R231"/>
      <c r="S231"/>
      <c r="T231"/>
      <c r="U231"/>
      <c r="V231"/>
      <c r="W231"/>
      <c r="X231"/>
      <c r="Y231"/>
      <c r="Z231"/>
      <c r="AA231"/>
      <c r="AB231"/>
      <c r="AC231"/>
    </row>
    <row r="232" spans="1:29" ht="15" thickBot="1" x14ac:dyDescent="0.25">
      <c r="B232" s="36" t="s">
        <v>151</v>
      </c>
      <c r="C232" s="54"/>
      <c r="D232" s="54">
        <f>(C231*E231)</f>
        <v>5000</v>
      </c>
      <c r="E232" s="85"/>
      <c r="F232" s="50" t="s">
        <v>33</v>
      </c>
      <c r="G232" s="69">
        <f>G231</f>
        <v>2730</v>
      </c>
      <c r="L232"/>
      <c r="M232"/>
      <c r="N232"/>
      <c r="O232"/>
      <c r="P232"/>
      <c r="Q232"/>
      <c r="R232"/>
      <c r="S232"/>
      <c r="T232"/>
      <c r="U232"/>
      <c r="V232"/>
      <c r="W232"/>
      <c r="X232"/>
      <c r="Y232"/>
      <c r="Z232"/>
      <c r="AA232"/>
      <c r="AB232"/>
      <c r="AC232"/>
    </row>
    <row r="233" spans="1:29" ht="15" thickBot="1" x14ac:dyDescent="0.25">
      <c r="B233" s="36" t="s">
        <v>151</v>
      </c>
      <c r="C233" s="124">
        <f>D232-G232</f>
        <v>2270</v>
      </c>
      <c r="D233" s="50"/>
      <c r="E233" s="50"/>
      <c r="F233" s="50"/>
      <c r="G233" s="50"/>
      <c r="L233"/>
      <c r="M233"/>
      <c r="N233"/>
      <c r="O233"/>
      <c r="P233"/>
      <c r="Q233"/>
      <c r="R233"/>
      <c r="S233"/>
      <c r="T233"/>
      <c r="U233"/>
      <c r="V233"/>
      <c r="W233"/>
      <c r="X233"/>
      <c r="Y233"/>
      <c r="Z233"/>
      <c r="AA233"/>
      <c r="AB233"/>
      <c r="AC233"/>
    </row>
    <row r="234" spans="1:29" x14ac:dyDescent="0.2">
      <c r="B234" s="32"/>
      <c r="C234" s="62"/>
      <c r="D234" s="50"/>
      <c r="E234" s="50"/>
      <c r="F234" s="50"/>
      <c r="G234" s="50"/>
      <c r="L234"/>
      <c r="M234"/>
      <c r="N234"/>
      <c r="O234"/>
      <c r="P234"/>
      <c r="Q234"/>
      <c r="R234"/>
      <c r="S234"/>
      <c r="T234"/>
      <c r="U234"/>
      <c r="V234"/>
      <c r="W234"/>
      <c r="X234"/>
      <c r="Y234"/>
      <c r="Z234"/>
      <c r="AA234"/>
      <c r="AB234"/>
      <c r="AC234"/>
    </row>
    <row r="235" spans="1:29" x14ac:dyDescent="0.2">
      <c r="B235" s="32"/>
      <c r="C235" s="62"/>
      <c r="D235" s="50"/>
      <c r="E235" s="50"/>
      <c r="F235" s="50"/>
      <c r="G235" s="50"/>
      <c r="L235"/>
      <c r="M235"/>
      <c r="N235"/>
      <c r="O235"/>
      <c r="P235"/>
      <c r="Q235"/>
      <c r="R235"/>
      <c r="S235"/>
      <c r="T235"/>
      <c r="U235"/>
      <c r="V235"/>
      <c r="W235"/>
      <c r="X235"/>
      <c r="Y235"/>
      <c r="Z235"/>
      <c r="AA235"/>
      <c r="AB235"/>
      <c r="AC235"/>
    </row>
    <row r="236" spans="1:29" x14ac:dyDescent="0.2">
      <c r="A236" s="163" t="s">
        <v>156</v>
      </c>
      <c r="B236" s="163"/>
      <c r="C236" s="163"/>
      <c r="D236" s="163"/>
      <c r="E236" s="163"/>
      <c r="F236" s="163"/>
      <c r="G236" s="163"/>
      <c r="H236" s="163"/>
      <c r="L236"/>
      <c r="M236"/>
      <c r="N236"/>
      <c r="O236"/>
      <c r="P236"/>
      <c r="Q236"/>
      <c r="R236"/>
      <c r="S236"/>
      <c r="T236"/>
      <c r="U236"/>
      <c r="V236"/>
      <c r="W236"/>
      <c r="X236"/>
      <c r="Y236"/>
      <c r="Z236"/>
      <c r="AA236"/>
      <c r="AB236"/>
      <c r="AC236"/>
    </row>
    <row r="237" spans="1:29" x14ac:dyDescent="0.2">
      <c r="A237" s="163"/>
      <c r="B237" s="163"/>
      <c r="C237" s="163"/>
      <c r="D237" s="163"/>
      <c r="E237" s="163"/>
      <c r="F237" s="163"/>
      <c r="G237" s="163"/>
      <c r="H237" s="163"/>
      <c r="L237"/>
      <c r="M237"/>
      <c r="N237"/>
      <c r="O237"/>
      <c r="P237"/>
      <c r="Q237"/>
      <c r="R237"/>
      <c r="S237"/>
      <c r="T237"/>
      <c r="U237"/>
      <c r="V237"/>
      <c r="W237"/>
      <c r="X237"/>
      <c r="Y237"/>
      <c r="Z237"/>
      <c r="AA237"/>
      <c r="AB237"/>
      <c r="AC237"/>
    </row>
    <row r="238" spans="1:29" x14ac:dyDescent="0.2">
      <c r="B238" s="32"/>
      <c r="C238" s="62"/>
      <c r="D238" s="50"/>
      <c r="E238" s="50"/>
      <c r="F238" s="50"/>
      <c r="G238" s="50"/>
      <c r="L238"/>
      <c r="M238"/>
      <c r="N238"/>
      <c r="O238"/>
      <c r="P238"/>
      <c r="Q238"/>
      <c r="R238"/>
      <c r="S238"/>
      <c r="T238"/>
      <c r="U238"/>
      <c r="V238"/>
      <c r="W238"/>
      <c r="X238"/>
      <c r="Y238"/>
      <c r="Z238"/>
      <c r="AA238"/>
      <c r="AB238"/>
      <c r="AC238"/>
    </row>
    <row r="239" spans="1:29" x14ac:dyDescent="0.2">
      <c r="A239" s="172" t="s">
        <v>154</v>
      </c>
      <c r="B239" s="172"/>
      <c r="C239" s="172"/>
      <c r="D239" s="172"/>
      <c r="E239" s="172"/>
      <c r="F239" s="172"/>
      <c r="G239" s="172"/>
      <c r="H239" s="172"/>
      <c r="I239" s="87"/>
      <c r="L239"/>
      <c r="M239"/>
      <c r="N239"/>
      <c r="O239"/>
      <c r="P239"/>
      <c r="Q239"/>
      <c r="R239"/>
      <c r="S239"/>
      <c r="T239"/>
      <c r="U239"/>
      <c r="V239"/>
      <c r="W239"/>
      <c r="X239"/>
      <c r="Y239"/>
      <c r="Z239"/>
      <c r="AA239"/>
      <c r="AB239"/>
      <c r="AC239"/>
    </row>
    <row r="240" spans="1:29" x14ac:dyDescent="0.2">
      <c r="A240" s="172"/>
      <c r="B240" s="172"/>
      <c r="C240" s="172"/>
      <c r="D240" s="172"/>
      <c r="E240" s="172"/>
      <c r="F240" s="172"/>
      <c r="G240" s="172"/>
      <c r="H240" s="172"/>
      <c r="I240" s="87"/>
      <c r="L240"/>
      <c r="M240"/>
      <c r="N240"/>
      <c r="O240"/>
      <c r="P240"/>
      <c r="Q240"/>
      <c r="R240"/>
      <c r="S240"/>
      <c r="T240"/>
      <c r="U240"/>
      <c r="V240"/>
      <c r="W240"/>
      <c r="X240"/>
      <c r="Y240"/>
      <c r="Z240"/>
      <c r="AA240"/>
      <c r="AB240"/>
      <c r="AC240"/>
    </row>
    <row r="241" spans="1:29" x14ac:dyDescent="0.2">
      <c r="A241" s="172"/>
      <c r="B241" s="172"/>
      <c r="C241" s="172"/>
      <c r="D241" s="172"/>
      <c r="E241" s="172"/>
      <c r="F241" s="172"/>
      <c r="G241" s="172"/>
      <c r="H241" s="172"/>
      <c r="I241" s="87"/>
      <c r="L241"/>
      <c r="M241"/>
      <c r="N241"/>
      <c r="O241"/>
      <c r="P241"/>
      <c r="Q241"/>
      <c r="R241"/>
      <c r="S241"/>
      <c r="T241"/>
      <c r="U241"/>
      <c r="V241"/>
      <c r="W241"/>
      <c r="X241"/>
      <c r="Y241"/>
      <c r="Z241"/>
      <c r="AA241"/>
      <c r="AB241"/>
      <c r="AC241"/>
    </row>
    <row r="242" spans="1:29" x14ac:dyDescent="0.2">
      <c r="A242" s="59"/>
      <c r="B242" s="59"/>
      <c r="C242" s="59"/>
      <c r="D242" s="59"/>
      <c r="E242" s="59"/>
      <c r="F242" s="59"/>
      <c r="G242" s="59"/>
      <c r="H242" s="59"/>
      <c r="I242" s="59"/>
      <c r="L242"/>
      <c r="M242"/>
      <c r="N242"/>
      <c r="O242"/>
      <c r="P242"/>
      <c r="Q242"/>
      <c r="R242"/>
      <c r="S242"/>
      <c r="T242"/>
      <c r="U242"/>
      <c r="V242"/>
      <c r="W242"/>
      <c r="X242"/>
      <c r="Y242"/>
      <c r="Z242"/>
      <c r="AA242"/>
      <c r="AB242"/>
      <c r="AC242"/>
    </row>
    <row r="243" spans="1:29" x14ac:dyDescent="0.2">
      <c r="A243" s="59"/>
      <c r="B243" s="88" t="s">
        <v>77</v>
      </c>
      <c r="C243" s="89">
        <v>87</v>
      </c>
      <c r="D243" s="59" t="s">
        <v>132</v>
      </c>
      <c r="F243" s="59"/>
      <c r="G243" s="59"/>
      <c r="H243" s="59"/>
      <c r="I243" s="59"/>
      <c r="L243"/>
      <c r="M243"/>
      <c r="N243"/>
      <c r="O243"/>
      <c r="P243"/>
      <c r="Q243"/>
      <c r="R243"/>
      <c r="S243"/>
      <c r="T243"/>
      <c r="U243"/>
      <c r="V243"/>
      <c r="W243"/>
      <c r="X243"/>
      <c r="Y243"/>
      <c r="Z243"/>
      <c r="AA243"/>
      <c r="AB243"/>
      <c r="AC243"/>
    </row>
    <row r="244" spans="1:29" x14ac:dyDescent="0.2">
      <c r="A244" s="59"/>
      <c r="B244" s="88" t="s">
        <v>131</v>
      </c>
      <c r="C244" s="89">
        <v>8</v>
      </c>
      <c r="D244" s="59" t="s">
        <v>132</v>
      </c>
      <c r="F244" s="59"/>
      <c r="G244" s="59"/>
      <c r="H244" s="59"/>
      <c r="I244" s="59"/>
      <c r="L244"/>
      <c r="M244"/>
      <c r="N244"/>
      <c r="O244"/>
      <c r="P244"/>
      <c r="Q244"/>
      <c r="R244"/>
      <c r="S244"/>
      <c r="T244"/>
      <c r="U244"/>
      <c r="V244"/>
      <c r="W244"/>
      <c r="X244"/>
      <c r="Y244"/>
      <c r="Z244"/>
      <c r="AA244"/>
      <c r="AB244"/>
      <c r="AC244"/>
    </row>
    <row r="245" spans="1:29" x14ac:dyDescent="0.2">
      <c r="A245" s="86"/>
      <c r="B245" s="88" t="s">
        <v>130</v>
      </c>
      <c r="C245" s="89">
        <v>10</v>
      </c>
      <c r="D245" s="59" t="s">
        <v>132</v>
      </c>
      <c r="F245" s="59"/>
      <c r="G245" s="59"/>
      <c r="H245" s="59"/>
      <c r="I245" s="59"/>
      <c r="L245"/>
      <c r="M245"/>
      <c r="N245"/>
      <c r="O245"/>
      <c r="P245"/>
      <c r="Q245"/>
      <c r="R245"/>
      <c r="S245"/>
      <c r="T245"/>
      <c r="U245"/>
      <c r="V245"/>
      <c r="W245"/>
      <c r="X245"/>
      <c r="Y245"/>
      <c r="Z245"/>
      <c r="AA245"/>
      <c r="AB245"/>
      <c r="AC245"/>
    </row>
    <row r="246" spans="1:29" x14ac:dyDescent="0.2">
      <c r="A246" s="86"/>
      <c r="B246" s="88" t="s">
        <v>134</v>
      </c>
      <c r="C246" s="139">
        <v>0.21</v>
      </c>
      <c r="D246" s="59"/>
      <c r="F246" s="59"/>
      <c r="G246" s="59"/>
      <c r="H246" s="59"/>
      <c r="I246" s="59"/>
      <c r="L246"/>
      <c r="M246"/>
      <c r="N246"/>
      <c r="O246"/>
      <c r="P246"/>
      <c r="Q246"/>
      <c r="R246"/>
      <c r="S246"/>
      <c r="T246"/>
      <c r="U246"/>
      <c r="V246"/>
      <c r="W246"/>
      <c r="X246"/>
      <c r="Y246"/>
      <c r="Z246"/>
      <c r="AA246"/>
      <c r="AB246"/>
      <c r="AC246"/>
    </row>
    <row r="247" spans="1:29" x14ac:dyDescent="0.2">
      <c r="A247" s="86"/>
      <c r="B247" s="88" t="s">
        <v>129</v>
      </c>
      <c r="C247" s="139">
        <v>0.5</v>
      </c>
      <c r="D247" s="59"/>
      <c r="F247" s="59"/>
      <c r="G247" s="59"/>
      <c r="H247" s="59"/>
      <c r="I247" s="59"/>
      <c r="L247"/>
      <c r="M247"/>
      <c r="N247"/>
      <c r="O247"/>
      <c r="P247"/>
      <c r="Q247"/>
      <c r="R247"/>
      <c r="S247"/>
      <c r="T247"/>
      <c r="U247"/>
      <c r="V247"/>
      <c r="W247"/>
      <c r="X247"/>
      <c r="Y247"/>
      <c r="Z247"/>
      <c r="AA247"/>
      <c r="AB247"/>
      <c r="AC247"/>
    </row>
    <row r="248" spans="1:29" x14ac:dyDescent="0.2">
      <c r="A248" s="86"/>
      <c r="B248" s="88"/>
      <c r="C248" s="89"/>
      <c r="D248" s="59"/>
      <c r="F248" s="59"/>
      <c r="G248" s="59"/>
      <c r="H248" s="59"/>
      <c r="I248" s="59"/>
      <c r="L248"/>
      <c r="M248"/>
      <c r="N248"/>
      <c r="O248"/>
      <c r="P248"/>
      <c r="Q248"/>
      <c r="R248"/>
      <c r="S248"/>
      <c r="T248"/>
      <c r="U248"/>
      <c r="V248"/>
      <c r="W248"/>
      <c r="X248"/>
      <c r="Y248"/>
      <c r="Z248"/>
      <c r="AA248"/>
      <c r="AB248"/>
      <c r="AC248"/>
    </row>
    <row r="249" spans="1:29" x14ac:dyDescent="0.2">
      <c r="A249" s="86"/>
      <c r="B249" s="88" t="s">
        <v>78</v>
      </c>
      <c r="C249" s="140">
        <f>(1-C247)*C245</f>
        <v>5</v>
      </c>
      <c r="D249" s="59" t="s">
        <v>132</v>
      </c>
      <c r="F249" s="11"/>
      <c r="G249" s="11"/>
      <c r="H249" s="11"/>
      <c r="I249" s="59"/>
      <c r="L249"/>
      <c r="M249"/>
      <c r="N249"/>
      <c r="O249"/>
      <c r="P249"/>
      <c r="Q249"/>
      <c r="R249"/>
      <c r="S249"/>
      <c r="T249"/>
      <c r="U249"/>
      <c r="V249"/>
      <c r="W249"/>
      <c r="X249"/>
      <c r="Y249"/>
      <c r="Z249"/>
      <c r="AA249"/>
      <c r="AB249"/>
      <c r="AC249"/>
    </row>
    <row r="250" spans="1:29" x14ac:dyDescent="0.2">
      <c r="A250" s="59"/>
      <c r="B250" s="88" t="s">
        <v>135</v>
      </c>
      <c r="C250" s="140">
        <f>C243+C244+C249</f>
        <v>100</v>
      </c>
      <c r="D250" s="59" t="s">
        <v>132</v>
      </c>
      <c r="F250" s="11"/>
      <c r="G250" s="11"/>
      <c r="H250" s="11"/>
      <c r="I250" s="59"/>
      <c r="L250"/>
      <c r="M250"/>
      <c r="N250"/>
      <c r="O250"/>
      <c r="P250"/>
      <c r="Q250"/>
      <c r="R250"/>
      <c r="S250"/>
      <c r="T250"/>
      <c r="U250"/>
      <c r="V250"/>
      <c r="W250"/>
      <c r="X250"/>
      <c r="Y250"/>
      <c r="Z250"/>
      <c r="AA250"/>
      <c r="AB250"/>
      <c r="AC250"/>
    </row>
    <row r="251" spans="1:29" ht="15" thickBot="1" x14ac:dyDescent="0.25">
      <c r="A251" s="59"/>
      <c r="B251" s="88"/>
      <c r="C251" s="59"/>
      <c r="D251" s="59"/>
      <c r="E251" s="11"/>
      <c r="F251" s="11"/>
      <c r="G251" s="11"/>
      <c r="H251" s="11"/>
      <c r="I251" s="59"/>
      <c r="L251"/>
      <c r="M251"/>
      <c r="N251"/>
      <c r="O251"/>
      <c r="P251"/>
      <c r="Q251"/>
      <c r="R251"/>
      <c r="S251"/>
      <c r="T251"/>
      <c r="U251"/>
      <c r="V251"/>
      <c r="W251"/>
      <c r="X251"/>
      <c r="Y251"/>
      <c r="Z251"/>
      <c r="AA251"/>
      <c r="AB251"/>
      <c r="AC251"/>
    </row>
    <row r="252" spans="1:29" ht="15" thickBot="1" x14ac:dyDescent="0.25">
      <c r="A252" s="74"/>
      <c r="B252" s="88" t="s">
        <v>133</v>
      </c>
      <c r="C252" s="124">
        <f>C246*C250</f>
        <v>21</v>
      </c>
      <c r="D252" s="74" t="s">
        <v>132</v>
      </c>
      <c r="E252" s="11"/>
      <c r="F252" s="11"/>
      <c r="G252" s="11"/>
      <c r="H252" s="11"/>
      <c r="I252" s="59"/>
      <c r="L252"/>
      <c r="M252"/>
      <c r="N252"/>
      <c r="O252"/>
      <c r="P252"/>
      <c r="Q252"/>
      <c r="R252"/>
      <c r="S252"/>
      <c r="T252"/>
      <c r="U252"/>
      <c r="V252"/>
      <c r="W252"/>
      <c r="X252"/>
      <c r="Y252"/>
      <c r="Z252"/>
      <c r="AA252"/>
      <c r="AB252"/>
      <c r="AC252"/>
    </row>
    <row r="253" spans="1:29" x14ac:dyDescent="0.2">
      <c r="A253" s="59"/>
      <c r="B253" s="59"/>
      <c r="C253" s="59"/>
      <c r="D253" s="59"/>
      <c r="E253" s="59"/>
      <c r="F253" s="59"/>
      <c r="G253" s="59"/>
      <c r="H253" s="59"/>
      <c r="I253" s="59"/>
      <c r="L253"/>
      <c r="M253"/>
      <c r="N253"/>
      <c r="O253"/>
      <c r="P253"/>
      <c r="Q253"/>
      <c r="R253"/>
      <c r="S253"/>
      <c r="T253"/>
      <c r="U253"/>
      <c r="V253"/>
      <c r="W253"/>
      <c r="X253"/>
      <c r="Y253"/>
      <c r="Z253"/>
      <c r="AA253"/>
      <c r="AB253"/>
      <c r="AC253"/>
    </row>
    <row r="254" spans="1:29" x14ac:dyDescent="0.2">
      <c r="A254" s="59"/>
      <c r="B254" s="59"/>
      <c r="C254" s="59"/>
      <c r="D254" s="59"/>
      <c r="E254" s="59"/>
      <c r="F254" s="59"/>
      <c r="G254" s="59"/>
      <c r="H254" s="59"/>
      <c r="I254" s="59"/>
      <c r="L254"/>
      <c r="M254"/>
      <c r="N254"/>
      <c r="O254"/>
      <c r="P254"/>
      <c r="Q254"/>
      <c r="R254"/>
      <c r="S254"/>
      <c r="T254"/>
      <c r="U254"/>
      <c r="V254"/>
      <c r="W254"/>
      <c r="X254"/>
      <c r="Y254"/>
      <c r="Z254"/>
      <c r="AA254"/>
      <c r="AB254"/>
      <c r="AC254"/>
    </row>
    <row r="255" spans="1:29" x14ac:dyDescent="0.2">
      <c r="A255" s="163" t="s">
        <v>155</v>
      </c>
      <c r="B255" s="163"/>
      <c r="C255" s="163"/>
      <c r="D255" s="163"/>
      <c r="E255" s="163"/>
      <c r="F255" s="163"/>
      <c r="G255" s="163"/>
      <c r="H255" s="163"/>
      <c r="I255" s="59"/>
      <c r="L255"/>
      <c r="M255"/>
      <c r="N255"/>
      <c r="O255"/>
      <c r="P255"/>
      <c r="Q255"/>
      <c r="R255"/>
      <c r="S255"/>
      <c r="T255"/>
      <c r="U255"/>
      <c r="V255"/>
      <c r="W255"/>
      <c r="X255"/>
      <c r="Y255"/>
      <c r="Z255"/>
      <c r="AA255"/>
      <c r="AB255"/>
      <c r="AC255"/>
    </row>
    <row r="256" spans="1:29" x14ac:dyDescent="0.2">
      <c r="A256" s="163"/>
      <c r="B256" s="163"/>
      <c r="C256" s="163"/>
      <c r="D256" s="163"/>
      <c r="E256" s="163"/>
      <c r="F256" s="163"/>
      <c r="G256" s="163"/>
      <c r="H256" s="163"/>
      <c r="I256" s="59"/>
      <c r="L256"/>
      <c r="M256"/>
      <c r="N256"/>
      <c r="O256"/>
      <c r="P256"/>
      <c r="Q256"/>
      <c r="R256"/>
      <c r="S256"/>
      <c r="T256"/>
      <c r="U256"/>
      <c r="V256"/>
      <c r="W256"/>
      <c r="X256"/>
      <c r="Y256"/>
      <c r="Z256"/>
      <c r="AA256"/>
      <c r="AB256"/>
      <c r="AC256"/>
    </row>
    <row r="257" spans="1:29" x14ac:dyDescent="0.2">
      <c r="A257" s="59"/>
      <c r="B257" s="59"/>
      <c r="C257" s="59"/>
      <c r="D257" s="59"/>
      <c r="E257" s="59"/>
      <c r="F257" s="59"/>
      <c r="G257" s="59"/>
      <c r="H257" s="59"/>
      <c r="I257" s="59"/>
      <c r="L257"/>
      <c r="M257"/>
      <c r="N257"/>
      <c r="O257"/>
      <c r="P257"/>
      <c r="Q257"/>
      <c r="R257"/>
      <c r="S257"/>
      <c r="T257"/>
      <c r="U257"/>
      <c r="V257"/>
      <c r="W257"/>
      <c r="X257"/>
      <c r="Y257"/>
      <c r="Z257"/>
      <c r="AA257"/>
      <c r="AB257"/>
      <c r="AC257"/>
    </row>
    <row r="258" spans="1:29" x14ac:dyDescent="0.2">
      <c r="A258" s="93"/>
      <c r="B258" s="94"/>
      <c r="C258" s="95"/>
      <c r="D258" s="96"/>
      <c r="E258" s="97"/>
      <c r="L258"/>
      <c r="M258"/>
      <c r="N258"/>
      <c r="O258"/>
      <c r="P258"/>
      <c r="Q258"/>
      <c r="R258"/>
      <c r="S258"/>
      <c r="T258"/>
      <c r="U258"/>
      <c r="V258"/>
      <c r="W258"/>
      <c r="X258"/>
      <c r="Y258"/>
      <c r="Z258"/>
      <c r="AA258"/>
      <c r="AB258"/>
      <c r="AC258"/>
    </row>
    <row r="259" spans="1:29" x14ac:dyDescent="0.2">
      <c r="A259" s="173" t="s">
        <v>162</v>
      </c>
      <c r="B259" s="173"/>
      <c r="C259" s="173"/>
      <c r="D259" s="173"/>
      <c r="E259" s="173"/>
      <c r="F259" s="173"/>
      <c r="G259" s="173"/>
      <c r="H259" s="173"/>
      <c r="I259" s="44"/>
      <c r="L259"/>
      <c r="M259"/>
      <c r="N259"/>
      <c r="O259"/>
      <c r="P259"/>
      <c r="Q259"/>
      <c r="R259"/>
      <c r="S259"/>
      <c r="T259"/>
      <c r="U259"/>
      <c r="V259"/>
      <c r="W259"/>
      <c r="X259"/>
      <c r="Y259"/>
      <c r="Z259"/>
      <c r="AA259"/>
      <c r="AB259"/>
      <c r="AC259"/>
    </row>
    <row r="260" spans="1:29" x14ac:dyDescent="0.2">
      <c r="A260" s="173"/>
      <c r="B260" s="173"/>
      <c r="C260" s="173"/>
      <c r="D260" s="173"/>
      <c r="E260" s="173"/>
      <c r="F260" s="173"/>
      <c r="G260" s="173"/>
      <c r="H260" s="173"/>
      <c r="I260" s="44"/>
      <c r="L260"/>
      <c r="M260"/>
      <c r="N260"/>
      <c r="O260"/>
      <c r="P260"/>
      <c r="Q260"/>
      <c r="R260"/>
      <c r="S260"/>
      <c r="T260"/>
      <c r="U260"/>
      <c r="V260"/>
      <c r="W260"/>
      <c r="X260"/>
      <c r="Y260"/>
      <c r="Z260"/>
      <c r="AA260"/>
      <c r="AB260"/>
      <c r="AC260"/>
    </row>
    <row r="261" spans="1:29" x14ac:dyDescent="0.2">
      <c r="A261" s="173"/>
      <c r="B261" s="173"/>
      <c r="C261" s="173"/>
      <c r="D261" s="173"/>
      <c r="E261" s="173"/>
      <c r="F261" s="173"/>
      <c r="G261" s="173"/>
      <c r="H261" s="173"/>
      <c r="I261" s="44"/>
      <c r="L261"/>
      <c r="M261"/>
      <c r="N261"/>
      <c r="O261"/>
      <c r="P261"/>
      <c r="Q261"/>
      <c r="R261"/>
      <c r="S261"/>
      <c r="T261"/>
      <c r="U261"/>
      <c r="V261"/>
      <c r="W261"/>
      <c r="X261"/>
      <c r="Y261"/>
      <c r="Z261"/>
      <c r="AA261"/>
      <c r="AB261"/>
      <c r="AC261"/>
    </row>
    <row r="262" spans="1:29" x14ac:dyDescent="0.2">
      <c r="A262" s="173"/>
      <c r="B262" s="173"/>
      <c r="C262" s="173"/>
      <c r="D262" s="173"/>
      <c r="E262" s="173"/>
      <c r="F262" s="173"/>
      <c r="G262" s="173"/>
      <c r="H262" s="173"/>
      <c r="I262" s="44"/>
      <c r="L262"/>
      <c r="M262"/>
      <c r="N262"/>
      <c r="O262"/>
      <c r="P262"/>
      <c r="Q262"/>
      <c r="R262"/>
      <c r="S262"/>
      <c r="T262"/>
      <c r="U262"/>
      <c r="V262"/>
      <c r="W262"/>
      <c r="X262"/>
      <c r="Y262"/>
      <c r="Z262"/>
      <c r="AA262"/>
      <c r="AB262"/>
      <c r="AC262"/>
    </row>
    <row r="263" spans="1:29" x14ac:dyDescent="0.2">
      <c r="A263" s="91"/>
      <c r="B263" s="91"/>
      <c r="C263" s="91"/>
      <c r="D263" s="90"/>
      <c r="E263" s="90"/>
      <c r="F263" s="59"/>
      <c r="G263" s="59"/>
      <c r="H263" s="59"/>
      <c r="I263" s="59"/>
      <c r="L263"/>
      <c r="M263"/>
      <c r="N263"/>
      <c r="O263"/>
      <c r="P263"/>
      <c r="Q263"/>
      <c r="R263"/>
      <c r="S263"/>
      <c r="T263"/>
      <c r="U263"/>
      <c r="V263"/>
      <c r="W263"/>
      <c r="X263"/>
      <c r="Y263"/>
      <c r="Z263"/>
      <c r="AA263"/>
      <c r="AB263"/>
      <c r="AC263"/>
    </row>
    <row r="264" spans="1:29" x14ac:dyDescent="0.2">
      <c r="A264" s="98" t="s">
        <v>65</v>
      </c>
      <c r="B264" s="91"/>
      <c r="C264" s="91"/>
      <c r="D264" s="90"/>
      <c r="E264" s="90"/>
      <c r="F264" s="59"/>
      <c r="G264" s="59"/>
      <c r="H264" s="59"/>
      <c r="I264" s="59"/>
      <c r="L264"/>
      <c r="M264"/>
      <c r="N264"/>
      <c r="O264"/>
      <c r="P264"/>
      <c r="Q264"/>
      <c r="R264"/>
      <c r="S264"/>
      <c r="T264"/>
      <c r="U264"/>
      <c r="V264"/>
      <c r="W264"/>
      <c r="X264"/>
      <c r="Y264"/>
      <c r="Z264"/>
      <c r="AA264"/>
      <c r="AB264"/>
      <c r="AC264"/>
    </row>
    <row r="265" spans="1:29" x14ac:dyDescent="0.2">
      <c r="A265" s="91"/>
      <c r="B265" s="91"/>
      <c r="C265" s="91"/>
      <c r="D265" s="90"/>
      <c r="E265" s="90"/>
      <c r="F265" s="59"/>
      <c r="G265" s="59"/>
      <c r="H265" s="59"/>
      <c r="I265" s="59"/>
      <c r="L265"/>
      <c r="M265"/>
      <c r="N265"/>
      <c r="O265"/>
      <c r="P265"/>
      <c r="Q265"/>
      <c r="R265"/>
      <c r="S265"/>
      <c r="T265"/>
      <c r="U265"/>
      <c r="V265"/>
      <c r="W265"/>
      <c r="X265"/>
      <c r="Y265"/>
      <c r="Z265"/>
      <c r="AA265"/>
      <c r="AB265"/>
      <c r="AC265"/>
    </row>
    <row r="266" spans="1:29" x14ac:dyDescent="0.2">
      <c r="B266" s="88" t="s">
        <v>66</v>
      </c>
      <c r="C266" s="100">
        <v>20000</v>
      </c>
      <c r="D266" s="90"/>
      <c r="E266" s="90"/>
      <c r="F266" s="59"/>
      <c r="G266" s="59"/>
      <c r="H266" s="59"/>
      <c r="I266" s="59"/>
      <c r="L266"/>
      <c r="M266"/>
      <c r="N266"/>
      <c r="O266"/>
      <c r="P266"/>
      <c r="Q266"/>
      <c r="R266"/>
      <c r="S266"/>
      <c r="T266"/>
      <c r="U266"/>
      <c r="V266"/>
      <c r="W266"/>
      <c r="X266"/>
      <c r="Y266"/>
      <c r="Z266"/>
      <c r="AA266"/>
      <c r="AB266"/>
      <c r="AC266"/>
    </row>
    <row r="267" spans="1:29" x14ac:dyDescent="0.2">
      <c r="B267" s="88" t="s">
        <v>157</v>
      </c>
      <c r="C267" s="101">
        <v>0.1</v>
      </c>
      <c r="D267" s="90"/>
      <c r="E267" s="90"/>
      <c r="F267" s="59"/>
      <c r="G267" s="59"/>
      <c r="H267" s="59"/>
      <c r="I267" s="59"/>
      <c r="L267"/>
      <c r="M267"/>
      <c r="N267"/>
      <c r="O267"/>
      <c r="P267"/>
      <c r="Q267"/>
      <c r="R267"/>
      <c r="S267"/>
      <c r="T267"/>
      <c r="U267"/>
      <c r="V267"/>
      <c r="W267"/>
      <c r="X267"/>
      <c r="Y267"/>
      <c r="Z267"/>
      <c r="AA267"/>
      <c r="AB267"/>
      <c r="AC267"/>
    </row>
    <row r="268" spans="1:29" x14ac:dyDescent="0.2">
      <c r="B268" s="88" t="s">
        <v>158</v>
      </c>
      <c r="C268" s="101">
        <v>7.0000000000000007E-2</v>
      </c>
      <c r="D268" s="90"/>
      <c r="E268" s="90"/>
      <c r="F268" s="59"/>
      <c r="G268" s="59"/>
      <c r="H268" s="59"/>
      <c r="I268" s="59"/>
      <c r="L268"/>
      <c r="M268"/>
      <c r="N268"/>
      <c r="O268"/>
      <c r="P268"/>
      <c r="Q268"/>
      <c r="R268"/>
      <c r="S268"/>
      <c r="T268"/>
      <c r="U268"/>
      <c r="V268"/>
      <c r="W268"/>
      <c r="X268"/>
      <c r="Y268"/>
      <c r="Z268"/>
      <c r="AA268"/>
      <c r="AB268"/>
      <c r="AC268"/>
    </row>
    <row r="269" spans="1:29" x14ac:dyDescent="0.2">
      <c r="B269" s="88" t="s">
        <v>67</v>
      </c>
      <c r="C269" s="102">
        <v>0.25</v>
      </c>
      <c r="D269" s="90"/>
      <c r="E269" s="90"/>
      <c r="F269" s="59"/>
      <c r="G269" s="59"/>
      <c r="H269" s="59"/>
      <c r="I269" s="59"/>
      <c r="L269"/>
      <c r="M269"/>
      <c r="N269"/>
      <c r="O269"/>
      <c r="P269"/>
      <c r="Q269"/>
      <c r="R269"/>
      <c r="S269"/>
      <c r="T269"/>
      <c r="U269"/>
      <c r="V269"/>
      <c r="W269"/>
      <c r="X269"/>
      <c r="Y269"/>
      <c r="Z269"/>
      <c r="AA269"/>
      <c r="AB269"/>
      <c r="AC269"/>
    </row>
    <row r="270" spans="1:29" x14ac:dyDescent="0.2">
      <c r="B270" s="88"/>
      <c r="C270" s="102"/>
      <c r="D270" s="90"/>
      <c r="E270" s="90"/>
      <c r="F270" s="59"/>
      <c r="G270" s="59"/>
      <c r="H270" s="59"/>
      <c r="I270" s="59"/>
      <c r="L270"/>
      <c r="M270"/>
      <c r="N270"/>
      <c r="O270"/>
      <c r="P270"/>
      <c r="Q270"/>
      <c r="R270"/>
      <c r="S270"/>
      <c r="T270"/>
      <c r="U270"/>
      <c r="V270"/>
      <c r="W270"/>
      <c r="X270"/>
      <c r="Y270"/>
      <c r="Z270"/>
      <c r="AA270"/>
      <c r="AB270"/>
      <c r="AC270"/>
    </row>
    <row r="271" spans="1:29" x14ac:dyDescent="0.2">
      <c r="A271" s="98" t="s">
        <v>160</v>
      </c>
      <c r="B271" s="103"/>
      <c r="C271" s="91"/>
      <c r="D271" s="90"/>
      <c r="E271" s="90"/>
      <c r="F271" s="59"/>
      <c r="G271" s="59"/>
      <c r="H271" s="59"/>
      <c r="I271" s="59"/>
      <c r="L271"/>
      <c r="M271"/>
      <c r="N271"/>
      <c r="O271"/>
      <c r="P271"/>
      <c r="Q271"/>
      <c r="R271"/>
      <c r="S271"/>
      <c r="T271"/>
      <c r="U271"/>
      <c r="V271"/>
      <c r="W271"/>
      <c r="X271"/>
      <c r="Y271"/>
      <c r="Z271"/>
      <c r="AA271"/>
      <c r="AB271"/>
      <c r="AC271"/>
    </row>
    <row r="272" spans="1:29" x14ac:dyDescent="0.2">
      <c r="A272" s="86"/>
      <c r="B272" s="103"/>
      <c r="C272" s="119"/>
      <c r="D272" s="90"/>
      <c r="E272" s="90"/>
      <c r="F272" s="59"/>
      <c r="G272" s="59"/>
      <c r="H272" s="59"/>
      <c r="I272" s="59"/>
      <c r="L272"/>
      <c r="M272"/>
      <c r="N272"/>
      <c r="O272"/>
      <c r="P272"/>
      <c r="Q272"/>
      <c r="R272"/>
      <c r="S272"/>
      <c r="T272"/>
      <c r="U272"/>
      <c r="V272"/>
      <c r="W272"/>
      <c r="X272"/>
      <c r="Y272"/>
      <c r="Z272"/>
      <c r="AA272"/>
      <c r="AB272"/>
      <c r="AC272"/>
    </row>
    <row r="273" spans="1:29" ht="18.75" x14ac:dyDescent="0.3">
      <c r="A273" s="141" t="s">
        <v>159</v>
      </c>
      <c r="B273" s="107" t="s">
        <v>136</v>
      </c>
      <c r="C273" s="119"/>
      <c r="D273" s="117"/>
      <c r="E273" s="99"/>
      <c r="F273" s="59"/>
      <c r="G273" s="59"/>
      <c r="H273" s="59"/>
      <c r="I273" s="59"/>
      <c r="L273"/>
      <c r="M273"/>
      <c r="N273"/>
      <c r="O273"/>
      <c r="P273"/>
      <c r="Q273"/>
      <c r="R273"/>
      <c r="S273"/>
      <c r="T273"/>
      <c r="U273"/>
      <c r="V273"/>
      <c r="W273"/>
      <c r="X273"/>
      <c r="Y273"/>
      <c r="Z273"/>
      <c r="AA273"/>
      <c r="AB273"/>
      <c r="AC273"/>
    </row>
    <row r="274" spans="1:29" ht="19.5" thickBot="1" x14ac:dyDescent="0.35">
      <c r="A274" s="142" t="s">
        <v>137</v>
      </c>
      <c r="B274" s="59" t="s">
        <v>138</v>
      </c>
      <c r="C274" s="119"/>
      <c r="D274" s="117"/>
      <c r="E274" s="99"/>
      <c r="F274" s="59"/>
      <c r="G274" s="59"/>
      <c r="H274" s="59"/>
      <c r="I274" s="59"/>
      <c r="L274"/>
      <c r="M274"/>
      <c r="N274"/>
      <c r="O274"/>
      <c r="P274"/>
      <c r="Q274"/>
      <c r="R274"/>
      <c r="S274"/>
      <c r="T274"/>
      <c r="U274"/>
      <c r="V274"/>
      <c r="W274"/>
      <c r="X274"/>
      <c r="Y274"/>
      <c r="Z274"/>
      <c r="AA274"/>
      <c r="AB274"/>
      <c r="AC274"/>
    </row>
    <row r="275" spans="1:29" ht="19.5" thickBot="1" x14ac:dyDescent="0.35">
      <c r="A275" s="142" t="s">
        <v>137</v>
      </c>
      <c r="B275" s="127">
        <f>(C267*C266)-(C266*C267)*C269</f>
        <v>1500</v>
      </c>
      <c r="C275" s="119"/>
      <c r="D275" s="117"/>
      <c r="E275" s="99"/>
      <c r="F275" s="59"/>
      <c r="G275" s="59"/>
      <c r="H275" s="59"/>
      <c r="I275" s="59"/>
      <c r="L275"/>
      <c r="M275"/>
      <c r="N275"/>
      <c r="O275"/>
      <c r="P275"/>
      <c r="Q275"/>
      <c r="R275"/>
      <c r="S275"/>
      <c r="T275"/>
      <c r="U275"/>
      <c r="V275"/>
      <c r="W275"/>
      <c r="X275"/>
      <c r="Y275"/>
      <c r="Z275"/>
      <c r="AA275"/>
      <c r="AB275"/>
      <c r="AC275"/>
    </row>
    <row r="276" spans="1:29" ht="18.75" x14ac:dyDescent="0.3">
      <c r="A276" s="141"/>
      <c r="B276" s="119"/>
      <c r="C276" s="119"/>
      <c r="D276" s="117"/>
      <c r="E276" s="99"/>
      <c r="F276" s="59"/>
      <c r="G276" s="59"/>
      <c r="H276" s="59"/>
      <c r="I276" s="59"/>
      <c r="L276"/>
      <c r="M276"/>
      <c r="N276"/>
      <c r="O276"/>
      <c r="P276"/>
      <c r="Q276"/>
      <c r="R276"/>
      <c r="S276"/>
      <c r="T276"/>
      <c r="U276"/>
      <c r="V276"/>
      <c r="W276"/>
      <c r="X276"/>
      <c r="Y276"/>
      <c r="Z276"/>
      <c r="AA276"/>
      <c r="AB276"/>
      <c r="AC276"/>
    </row>
    <row r="277" spans="1:29" ht="18.75" x14ac:dyDescent="0.3">
      <c r="A277" s="74" t="s">
        <v>161</v>
      </c>
      <c r="B277" s="107" t="s">
        <v>139</v>
      </c>
      <c r="C277" s="119"/>
      <c r="D277" s="117"/>
      <c r="E277" s="99"/>
      <c r="F277" s="59"/>
      <c r="G277" s="59"/>
      <c r="H277" s="59"/>
      <c r="I277" s="59"/>
      <c r="L277"/>
      <c r="M277"/>
      <c r="N277"/>
      <c r="O277"/>
      <c r="P277"/>
      <c r="Q277"/>
      <c r="R277"/>
      <c r="S277"/>
      <c r="T277"/>
      <c r="U277"/>
      <c r="V277"/>
      <c r="W277"/>
      <c r="X277"/>
      <c r="Y277"/>
      <c r="Z277"/>
      <c r="AA277"/>
      <c r="AB277"/>
      <c r="AC277"/>
    </row>
    <row r="278" spans="1:29" ht="19.5" thickBot="1" x14ac:dyDescent="0.35">
      <c r="A278" s="142" t="s">
        <v>137</v>
      </c>
      <c r="B278" s="59" t="s">
        <v>144</v>
      </c>
      <c r="C278" s="119"/>
      <c r="D278" s="117"/>
      <c r="E278" s="99"/>
      <c r="F278" s="59"/>
      <c r="G278" s="59"/>
      <c r="H278" s="59"/>
      <c r="I278" s="59"/>
      <c r="L278"/>
      <c r="M278"/>
      <c r="N278"/>
      <c r="O278"/>
      <c r="P278"/>
      <c r="Q278"/>
      <c r="R278"/>
      <c r="S278"/>
      <c r="T278"/>
      <c r="U278"/>
      <c r="V278"/>
      <c r="W278"/>
      <c r="X278"/>
      <c r="Y278"/>
      <c r="Z278"/>
      <c r="AA278"/>
      <c r="AB278"/>
      <c r="AC278"/>
    </row>
    <row r="279" spans="1:29" ht="19.5" thickBot="1" x14ac:dyDescent="0.35">
      <c r="A279" s="142" t="s">
        <v>137</v>
      </c>
      <c r="B279" s="127">
        <f>C268*C266</f>
        <v>1400.0000000000002</v>
      </c>
      <c r="C279" s="92" t="s">
        <v>143</v>
      </c>
      <c r="D279" s="117"/>
      <c r="E279" s="99"/>
      <c r="F279" s="59"/>
      <c r="G279" s="59"/>
      <c r="H279" s="59"/>
      <c r="I279" s="59"/>
      <c r="L279"/>
      <c r="M279"/>
      <c r="N279"/>
      <c r="O279"/>
      <c r="P279"/>
      <c r="Q279"/>
      <c r="R279"/>
      <c r="S279"/>
      <c r="T279"/>
      <c r="U279"/>
      <c r="V279"/>
      <c r="W279"/>
      <c r="X279"/>
      <c r="Y279"/>
      <c r="Z279"/>
      <c r="AA279"/>
      <c r="AB279"/>
      <c r="AC279"/>
    </row>
    <row r="280" spans="1:29" ht="18.75" x14ac:dyDescent="0.3">
      <c r="A280" s="141"/>
      <c r="B280" s="119"/>
      <c r="C280" s="119"/>
      <c r="D280" s="117"/>
      <c r="E280" s="99"/>
      <c r="F280" s="59"/>
      <c r="G280" s="59"/>
      <c r="H280" s="59"/>
      <c r="I280" s="59"/>
      <c r="L280"/>
      <c r="M280"/>
      <c r="N280"/>
      <c r="O280"/>
      <c r="P280"/>
      <c r="Q280"/>
      <c r="R280"/>
      <c r="S280"/>
      <c r="T280"/>
      <c r="U280"/>
      <c r="V280"/>
      <c r="W280"/>
      <c r="X280"/>
      <c r="Y280"/>
      <c r="Z280"/>
      <c r="AA280"/>
      <c r="AB280"/>
      <c r="AC280"/>
    </row>
    <row r="281" spans="1:29" x14ac:dyDescent="0.2">
      <c r="A281" s="98" t="s">
        <v>140</v>
      </c>
      <c r="B281" s="91"/>
      <c r="C281" s="91"/>
      <c r="D281" s="90"/>
      <c r="E281" s="90"/>
      <c r="F281" s="59"/>
      <c r="G281" s="59"/>
      <c r="H281" s="59"/>
      <c r="I281" s="59"/>
      <c r="L281"/>
      <c r="M281"/>
      <c r="N281"/>
      <c r="O281"/>
      <c r="P281"/>
      <c r="Q281"/>
      <c r="R281"/>
      <c r="S281"/>
      <c r="T281"/>
      <c r="U281"/>
      <c r="V281"/>
      <c r="W281"/>
      <c r="X281"/>
      <c r="Y281"/>
      <c r="Z281"/>
      <c r="AA281"/>
      <c r="AB281"/>
      <c r="AC281"/>
    </row>
    <row r="282" spans="1:29" x14ac:dyDescent="0.2">
      <c r="A282" s="86"/>
      <c r="B282" s="59"/>
      <c r="C282" s="59"/>
      <c r="D282" s="59"/>
      <c r="E282" s="59"/>
      <c r="F282" s="59"/>
      <c r="G282" s="59"/>
      <c r="H282" s="59"/>
      <c r="I282" s="59"/>
      <c r="L282"/>
      <c r="M282"/>
      <c r="N282"/>
      <c r="O282"/>
      <c r="P282"/>
      <c r="Q282"/>
      <c r="R282"/>
      <c r="S282"/>
      <c r="T282"/>
      <c r="U282"/>
      <c r="V282"/>
      <c r="W282"/>
      <c r="X282"/>
      <c r="Y282"/>
      <c r="Z282"/>
      <c r="AA282"/>
      <c r="AB282"/>
      <c r="AC282"/>
    </row>
    <row r="283" spans="1:29" x14ac:dyDescent="0.2">
      <c r="A283" s="86" t="s">
        <v>145</v>
      </c>
      <c r="B283" s="59"/>
      <c r="C283" s="59"/>
      <c r="D283" s="59"/>
      <c r="E283" s="59"/>
      <c r="F283" s="59"/>
      <c r="G283" s="59"/>
      <c r="H283" s="59"/>
      <c r="I283" s="59"/>
      <c r="L283"/>
      <c r="M283"/>
      <c r="N283"/>
      <c r="O283"/>
      <c r="P283"/>
      <c r="Q283"/>
      <c r="R283"/>
      <c r="S283"/>
      <c r="T283"/>
      <c r="U283"/>
      <c r="V283"/>
      <c r="W283"/>
      <c r="X283"/>
      <c r="Y283"/>
      <c r="Z283"/>
      <c r="AA283"/>
      <c r="AB283"/>
      <c r="AC283"/>
    </row>
    <row r="284" spans="1:29" x14ac:dyDescent="0.2">
      <c r="A284" s="104" t="s">
        <v>71</v>
      </c>
      <c r="B284" s="59" t="s">
        <v>68</v>
      </c>
      <c r="C284" s="105"/>
      <c r="D284" s="59"/>
      <c r="E284" s="59"/>
      <c r="F284" s="59"/>
      <c r="G284" s="59"/>
      <c r="H284" s="59"/>
      <c r="I284" s="59"/>
      <c r="L284"/>
      <c r="M284"/>
      <c r="N284"/>
      <c r="O284"/>
      <c r="P284"/>
      <c r="Q284"/>
      <c r="R284"/>
      <c r="S284"/>
      <c r="T284"/>
      <c r="U284"/>
      <c r="V284"/>
      <c r="W284"/>
      <c r="X284"/>
      <c r="Y284"/>
      <c r="Z284"/>
      <c r="AA284"/>
      <c r="AB284"/>
      <c r="AC284"/>
    </row>
    <row r="285" spans="1:29" x14ac:dyDescent="0.2">
      <c r="A285" s="104"/>
      <c r="B285" s="59"/>
      <c r="C285" s="105"/>
      <c r="D285" s="59"/>
      <c r="E285" s="59"/>
      <c r="F285" s="59"/>
      <c r="G285" s="59"/>
      <c r="H285" s="59"/>
      <c r="I285" s="59"/>
      <c r="L285"/>
      <c r="M285"/>
      <c r="N285"/>
      <c r="O285"/>
      <c r="P285"/>
      <c r="Q285"/>
      <c r="R285"/>
      <c r="S285"/>
      <c r="T285"/>
      <c r="U285"/>
      <c r="V285"/>
      <c r="W285"/>
      <c r="X285"/>
      <c r="Y285"/>
      <c r="Z285"/>
      <c r="AA285"/>
      <c r="AB285"/>
      <c r="AC285"/>
    </row>
    <row r="286" spans="1:29" x14ac:dyDescent="0.2">
      <c r="A286" s="86" t="s">
        <v>69</v>
      </c>
      <c r="B286" s="59"/>
      <c r="C286" s="105"/>
      <c r="D286" s="59"/>
      <c r="E286" s="59"/>
      <c r="F286" s="59"/>
      <c r="G286" s="59"/>
      <c r="H286" s="59"/>
      <c r="I286" s="59"/>
      <c r="L286"/>
      <c r="M286"/>
      <c r="N286"/>
      <c r="O286"/>
      <c r="P286"/>
      <c r="Q286"/>
      <c r="R286"/>
      <c r="S286"/>
      <c r="T286"/>
      <c r="U286"/>
      <c r="V286"/>
      <c r="W286"/>
      <c r="X286"/>
      <c r="Y286"/>
      <c r="Z286"/>
      <c r="AA286"/>
      <c r="AB286"/>
      <c r="AC286"/>
    </row>
    <row r="287" spans="1:29" ht="15" thickBot="1" x14ac:dyDescent="0.25">
      <c r="A287" s="104" t="s">
        <v>141</v>
      </c>
      <c r="B287" s="143" t="s">
        <v>142</v>
      </c>
      <c r="C287" s="105"/>
      <c r="D287" s="59"/>
      <c r="E287" s="59"/>
      <c r="F287" s="59"/>
      <c r="G287" s="59"/>
      <c r="H287" s="59"/>
      <c r="I287" s="59"/>
      <c r="L287"/>
      <c r="M287"/>
      <c r="N287"/>
      <c r="O287"/>
      <c r="P287"/>
      <c r="Q287"/>
      <c r="R287"/>
      <c r="S287"/>
      <c r="T287"/>
      <c r="U287"/>
      <c r="V287"/>
      <c r="W287"/>
      <c r="X287"/>
      <c r="Y287"/>
      <c r="Z287"/>
      <c r="AA287"/>
      <c r="AB287"/>
      <c r="AC287"/>
    </row>
    <row r="288" spans="1:29" ht="15" thickBot="1" x14ac:dyDescent="0.25">
      <c r="A288" s="104" t="s">
        <v>70</v>
      </c>
      <c r="B288" s="126">
        <f>1-(C268/C267)</f>
        <v>0.29999999999999993</v>
      </c>
      <c r="C288" s="105"/>
      <c r="D288" s="59"/>
      <c r="E288" s="59"/>
      <c r="F288" s="59"/>
      <c r="G288" s="59"/>
      <c r="H288" s="59"/>
      <c r="I288" s="59"/>
      <c r="L288"/>
      <c r="M288"/>
      <c r="N288"/>
      <c r="O288"/>
      <c r="P288"/>
      <c r="Q288"/>
      <c r="R288"/>
      <c r="S288"/>
      <c r="T288"/>
      <c r="U288"/>
      <c r="V288"/>
      <c r="W288"/>
      <c r="X288"/>
      <c r="Y288"/>
      <c r="Z288"/>
      <c r="AA288"/>
      <c r="AB288"/>
      <c r="AC288"/>
    </row>
    <row r="289" spans="1:29" x14ac:dyDescent="0.2">
      <c r="A289" s="104"/>
      <c r="B289" s="59"/>
      <c r="C289" s="105"/>
      <c r="D289" s="59"/>
      <c r="E289" s="59"/>
      <c r="F289" s="59"/>
      <c r="G289" s="59"/>
      <c r="H289" s="59"/>
      <c r="I289" s="59"/>
      <c r="L289"/>
      <c r="M289"/>
      <c r="N289"/>
      <c r="O289"/>
      <c r="P289"/>
      <c r="Q289"/>
      <c r="R289"/>
      <c r="S289"/>
      <c r="T289"/>
      <c r="U289"/>
      <c r="V289"/>
      <c r="W289"/>
      <c r="X289"/>
      <c r="Y289"/>
      <c r="Z289"/>
      <c r="AA289"/>
      <c r="AB289"/>
      <c r="AC289"/>
    </row>
    <row r="290" spans="1:29" x14ac:dyDescent="0.2">
      <c r="B290" s="1"/>
      <c r="C290" s="106"/>
      <c r="D290" s="59"/>
      <c r="E290" s="59"/>
      <c r="F290" s="59"/>
      <c r="G290" s="59"/>
      <c r="H290" s="59"/>
      <c r="I290" s="59"/>
      <c r="L290"/>
      <c r="M290"/>
      <c r="N290"/>
      <c r="O290"/>
      <c r="P290"/>
      <c r="Q290"/>
      <c r="R290"/>
      <c r="S290"/>
      <c r="T290"/>
      <c r="U290"/>
      <c r="V290"/>
      <c r="W290"/>
      <c r="X290"/>
      <c r="Y290"/>
      <c r="Z290"/>
      <c r="AA290"/>
      <c r="AB290"/>
      <c r="AC290"/>
    </row>
    <row r="291" spans="1:29" x14ac:dyDescent="0.2">
      <c r="A291" s="107"/>
      <c r="B291" s="59"/>
      <c r="C291" s="108"/>
      <c r="D291" s="59"/>
      <c r="E291" s="59"/>
      <c r="F291" s="59"/>
      <c r="G291" s="59"/>
      <c r="H291" s="59"/>
      <c r="I291" s="59"/>
      <c r="L291"/>
      <c r="M291"/>
      <c r="N291"/>
      <c r="O291"/>
      <c r="P291"/>
      <c r="Q291"/>
      <c r="R291"/>
      <c r="S291"/>
      <c r="T291"/>
      <c r="U291"/>
      <c r="V291"/>
      <c r="W291"/>
      <c r="X291"/>
      <c r="Y291"/>
      <c r="Z291"/>
      <c r="AA291"/>
      <c r="AB291"/>
      <c r="AC291"/>
    </row>
    <row r="292" spans="1:29" x14ac:dyDescent="0.2">
      <c r="A292" s="107"/>
      <c r="B292" s="107"/>
      <c r="C292" s="107"/>
      <c r="D292" s="107"/>
      <c r="E292" s="59"/>
      <c r="F292" s="59"/>
      <c r="G292" s="59"/>
      <c r="H292" s="59"/>
      <c r="I292" s="59"/>
      <c r="L292"/>
      <c r="M292"/>
      <c r="N292"/>
      <c r="O292"/>
      <c r="P292"/>
      <c r="Q292"/>
      <c r="R292"/>
      <c r="S292"/>
      <c r="T292"/>
      <c r="U292"/>
      <c r="V292"/>
      <c r="W292"/>
      <c r="X292"/>
      <c r="Y292"/>
      <c r="Z292"/>
      <c r="AA292"/>
      <c r="AB292"/>
      <c r="AC292"/>
    </row>
    <row r="293" spans="1:29" x14ac:dyDescent="0.2">
      <c r="A293" s="86"/>
      <c r="B293" s="59"/>
      <c r="C293" s="59"/>
      <c r="D293" s="59"/>
      <c r="E293" s="59"/>
      <c r="F293" s="59"/>
      <c r="G293" s="59"/>
      <c r="H293" s="59"/>
      <c r="I293" s="59"/>
      <c r="L293"/>
      <c r="M293"/>
      <c r="N293"/>
      <c r="O293"/>
      <c r="P293"/>
      <c r="Q293"/>
      <c r="R293"/>
      <c r="S293"/>
      <c r="T293"/>
      <c r="U293"/>
      <c r="V293"/>
      <c r="W293"/>
      <c r="X293"/>
      <c r="Y293"/>
      <c r="Z293"/>
      <c r="AA293"/>
      <c r="AB293"/>
      <c r="AC293"/>
    </row>
    <row r="294" spans="1:29" x14ac:dyDescent="0.2">
      <c r="A294" s="86"/>
      <c r="B294" s="59"/>
      <c r="C294" s="59"/>
      <c r="D294" s="59"/>
      <c r="E294" s="59"/>
      <c r="F294" s="59"/>
      <c r="G294" s="59"/>
      <c r="H294" s="59"/>
      <c r="I294" s="59"/>
      <c r="L294"/>
      <c r="M294"/>
      <c r="N294"/>
      <c r="O294"/>
      <c r="P294"/>
      <c r="Q294"/>
      <c r="R294"/>
      <c r="S294"/>
      <c r="T294"/>
      <c r="U294"/>
      <c r="V294"/>
      <c r="W294"/>
      <c r="X294"/>
      <c r="Y294"/>
      <c r="Z294"/>
      <c r="AA294"/>
      <c r="AB294"/>
      <c r="AC294"/>
    </row>
    <row r="295" spans="1:29" x14ac:dyDescent="0.2">
      <c r="A295" s="86"/>
      <c r="B295" s="59"/>
      <c r="C295" s="59"/>
      <c r="D295" s="59"/>
      <c r="E295" s="59"/>
      <c r="F295" s="59"/>
      <c r="G295" s="59"/>
      <c r="H295" s="59"/>
      <c r="I295" s="59"/>
      <c r="L295"/>
      <c r="M295"/>
      <c r="N295"/>
      <c r="O295"/>
      <c r="P295"/>
      <c r="Q295"/>
      <c r="R295"/>
      <c r="S295"/>
      <c r="T295"/>
      <c r="U295"/>
      <c r="V295"/>
      <c r="W295"/>
      <c r="X295"/>
      <c r="Y295"/>
      <c r="Z295"/>
      <c r="AA295"/>
      <c r="AB295"/>
      <c r="AC295"/>
    </row>
    <row r="296" spans="1:29" x14ac:dyDescent="0.2">
      <c r="L296"/>
      <c r="M296"/>
      <c r="N296"/>
      <c r="O296"/>
      <c r="P296"/>
      <c r="Q296"/>
      <c r="R296"/>
      <c r="S296"/>
      <c r="T296"/>
      <c r="U296"/>
      <c r="V296"/>
      <c r="W296"/>
      <c r="X296"/>
      <c r="Y296"/>
      <c r="Z296"/>
      <c r="AA296"/>
      <c r="AB296"/>
      <c r="AC296"/>
    </row>
    <row r="297" spans="1:29" x14ac:dyDescent="0.2">
      <c r="L297"/>
      <c r="M297"/>
      <c r="N297"/>
      <c r="O297"/>
      <c r="P297"/>
      <c r="Q297"/>
      <c r="R297"/>
      <c r="S297"/>
      <c r="T297"/>
      <c r="U297"/>
      <c r="V297"/>
      <c r="W297"/>
      <c r="X297"/>
      <c r="Y297"/>
      <c r="Z297"/>
      <c r="AA297"/>
      <c r="AB297"/>
      <c r="AC297"/>
    </row>
    <row r="298" spans="1:29" x14ac:dyDescent="0.2">
      <c r="L298"/>
      <c r="M298"/>
      <c r="N298"/>
      <c r="O298"/>
      <c r="P298"/>
      <c r="Q298"/>
      <c r="R298"/>
      <c r="S298"/>
      <c r="T298"/>
      <c r="U298"/>
      <c r="V298"/>
      <c r="W298"/>
      <c r="X298"/>
      <c r="Y298"/>
      <c r="Z298"/>
      <c r="AA298"/>
      <c r="AB298"/>
      <c r="AC298"/>
    </row>
    <row r="299" spans="1:29" x14ac:dyDescent="0.2">
      <c r="L299"/>
      <c r="M299"/>
      <c r="N299"/>
      <c r="O299"/>
      <c r="P299"/>
      <c r="Q299"/>
      <c r="R299"/>
      <c r="S299"/>
      <c r="T299"/>
      <c r="U299"/>
      <c r="V299"/>
      <c r="W299"/>
      <c r="X299"/>
      <c r="Y299"/>
      <c r="Z299"/>
      <c r="AA299"/>
      <c r="AB299"/>
      <c r="AC299"/>
    </row>
    <row r="300" spans="1:29" x14ac:dyDescent="0.2">
      <c r="L300"/>
      <c r="M300"/>
      <c r="N300"/>
      <c r="O300"/>
      <c r="P300"/>
      <c r="Q300"/>
      <c r="R300"/>
      <c r="S300"/>
      <c r="T300"/>
      <c r="U300"/>
      <c r="V300"/>
      <c r="W300"/>
      <c r="X300"/>
      <c r="Y300"/>
      <c r="Z300"/>
      <c r="AA300"/>
      <c r="AB300"/>
      <c r="AC300"/>
    </row>
    <row r="301" spans="1:29" x14ac:dyDescent="0.2">
      <c r="L301"/>
      <c r="M301"/>
      <c r="N301"/>
      <c r="O301"/>
      <c r="P301"/>
      <c r="Q301"/>
      <c r="R301"/>
      <c r="S301"/>
      <c r="T301"/>
      <c r="U301"/>
      <c r="V301"/>
      <c r="W301"/>
      <c r="X301"/>
      <c r="Y301"/>
      <c r="Z301"/>
      <c r="AA301"/>
      <c r="AB301"/>
      <c r="AC301"/>
    </row>
    <row r="302" spans="1:29" x14ac:dyDescent="0.2">
      <c r="L302"/>
      <c r="M302"/>
      <c r="N302"/>
      <c r="O302"/>
      <c r="P302"/>
      <c r="Q302"/>
      <c r="R302"/>
      <c r="S302"/>
      <c r="T302"/>
      <c r="U302"/>
      <c r="V302"/>
      <c r="W302"/>
      <c r="X302"/>
      <c r="Y302"/>
      <c r="Z302"/>
      <c r="AA302"/>
      <c r="AB302"/>
      <c r="AC302"/>
    </row>
    <row r="303" spans="1:29" x14ac:dyDescent="0.2">
      <c r="L303"/>
      <c r="M303"/>
      <c r="N303"/>
      <c r="O303"/>
      <c r="P303"/>
      <c r="Q303"/>
      <c r="R303"/>
      <c r="S303"/>
      <c r="T303"/>
      <c r="U303"/>
      <c r="V303"/>
      <c r="W303"/>
      <c r="X303"/>
      <c r="Y303"/>
      <c r="Z303"/>
      <c r="AA303"/>
      <c r="AB303"/>
      <c r="AC303"/>
    </row>
    <row r="304" spans="1:29" x14ac:dyDescent="0.2">
      <c r="L304"/>
      <c r="M304"/>
      <c r="N304"/>
      <c r="O304"/>
      <c r="P304"/>
      <c r="Q304"/>
      <c r="R304"/>
      <c r="S304"/>
      <c r="T304"/>
      <c r="U304"/>
      <c r="V304"/>
      <c r="W304"/>
      <c r="X304"/>
      <c r="Y304"/>
      <c r="Z304"/>
      <c r="AA304"/>
      <c r="AB304"/>
      <c r="AC304"/>
    </row>
    <row r="305" spans="12:29" x14ac:dyDescent="0.2">
      <c r="L305"/>
      <c r="M305"/>
      <c r="N305"/>
      <c r="O305"/>
      <c r="P305"/>
      <c r="Q305"/>
      <c r="R305"/>
      <c r="S305"/>
      <c r="T305"/>
      <c r="U305"/>
      <c r="V305"/>
      <c r="W305"/>
      <c r="X305"/>
      <c r="Y305"/>
      <c r="Z305"/>
      <c r="AA305"/>
      <c r="AB305"/>
      <c r="AC305"/>
    </row>
    <row r="306" spans="12:29" x14ac:dyDescent="0.2">
      <c r="L306"/>
      <c r="M306"/>
      <c r="N306"/>
      <c r="O306"/>
      <c r="P306"/>
      <c r="Q306"/>
      <c r="R306"/>
      <c r="S306"/>
      <c r="T306"/>
      <c r="U306"/>
      <c r="V306"/>
      <c r="W306"/>
      <c r="X306"/>
      <c r="Y306"/>
      <c r="Z306"/>
      <c r="AA306"/>
      <c r="AB306"/>
      <c r="AC306"/>
    </row>
    <row r="307" spans="12:29" x14ac:dyDescent="0.2">
      <c r="L307"/>
      <c r="M307"/>
      <c r="N307"/>
      <c r="O307"/>
      <c r="P307"/>
      <c r="Q307"/>
      <c r="R307"/>
      <c r="S307"/>
      <c r="T307"/>
      <c r="U307"/>
      <c r="V307"/>
      <c r="W307"/>
      <c r="X307"/>
      <c r="Y307"/>
      <c r="Z307"/>
      <c r="AA307"/>
      <c r="AB307"/>
      <c r="AC307"/>
    </row>
    <row r="308" spans="12:29" x14ac:dyDescent="0.2">
      <c r="L308"/>
      <c r="M308"/>
      <c r="N308"/>
      <c r="O308"/>
      <c r="P308"/>
      <c r="Q308"/>
      <c r="R308"/>
      <c r="S308"/>
      <c r="T308"/>
      <c r="U308"/>
      <c r="V308"/>
      <c r="W308"/>
      <c r="X308"/>
      <c r="Y308"/>
      <c r="Z308"/>
      <c r="AA308"/>
      <c r="AB308"/>
      <c r="AC308"/>
    </row>
    <row r="309" spans="12:29" x14ac:dyDescent="0.2">
      <c r="L309"/>
      <c r="M309"/>
      <c r="N309"/>
      <c r="O309"/>
      <c r="P309"/>
      <c r="Q309"/>
      <c r="R309"/>
      <c r="S309"/>
      <c r="T309"/>
      <c r="U309"/>
      <c r="V309"/>
      <c r="W309"/>
      <c r="X309"/>
      <c r="Y309"/>
      <c r="Z309"/>
      <c r="AA309"/>
      <c r="AB309"/>
      <c r="AC309"/>
    </row>
  </sheetData>
  <dataConsolidate/>
  <mergeCells count="24">
    <mergeCell ref="A259:H262"/>
    <mergeCell ref="A177:H177"/>
    <mergeCell ref="A188:H188"/>
    <mergeCell ref="A198:H198"/>
    <mergeCell ref="A236:H237"/>
    <mergeCell ref="A222:H223"/>
    <mergeCell ref="A216:I216"/>
    <mergeCell ref="A203:H204"/>
    <mergeCell ref="A3:H3"/>
    <mergeCell ref="A93:H93"/>
    <mergeCell ref="A95:H95"/>
    <mergeCell ref="A99:H99"/>
    <mergeCell ref="A255:H256"/>
    <mergeCell ref="A143:I143"/>
    <mergeCell ref="A7:H12"/>
    <mergeCell ref="A97:I97"/>
    <mergeCell ref="A200:I200"/>
    <mergeCell ref="A162:H163"/>
    <mergeCell ref="A166:H166"/>
    <mergeCell ref="A101:H102"/>
    <mergeCell ref="A105:H106"/>
    <mergeCell ref="A119:H121"/>
    <mergeCell ref="A146:H147"/>
    <mergeCell ref="A239:H241"/>
  </mergeCells>
  <phoneticPr fontId="0" type="noConversion"/>
  <printOptions headings="1" gridLines="1"/>
  <pageMargins left="0.5" right="0.25" top="0.75" bottom="0.5" header="0.5" footer="0.5"/>
  <pageSetup scale="79"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Mini Case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Statements, CF, and Taxes. Mini Case Sheets</dc:title>
  <dc:subject>Mini Case Sheets</dc:subject>
  <dc:creator>Christopher Buzzard, Bart Kreps, and Mike Ehrhardt</dc:creator>
  <cp:lastModifiedBy>Michael Ehrhardt</cp:lastModifiedBy>
  <cp:lastPrinted>2001-02-07T00:12:59Z</cp:lastPrinted>
  <dcterms:created xsi:type="dcterms:W3CDTF">1999-05-21T04:40:53Z</dcterms:created>
  <dcterms:modified xsi:type="dcterms:W3CDTF">2018-11-20T22:15:25Z</dcterms:modified>
</cp:coreProperties>
</file>