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jterry\OneDrive - ComSource Associates, Inc\DEVELOPMENT\EXCEL - McGraw-Hill\Spiceland IA\10e\Instructor\"/>
    </mc:Choice>
  </mc:AlternateContent>
  <xr:revisionPtr revIDLastSave="258" documentId="11_22367EB14BDF820A63D0391DAF9AE43EE54666ED" xr6:coauthVersionLast="40" xr6:coauthVersionMax="40" xr10:uidLastSave="{3BB553C8-9CE2-4A7F-BAB9-7399C482B07B}"/>
  <bookViews>
    <workbookView xWindow="-15" yWindow="-15" windowWidth="4800" windowHeight="5730" xr2:uid="{00000000-000D-0000-FFFF-FFFF00000000}"/>
  </bookViews>
  <sheets>
    <sheet name="SP02-03" sheetId="7" r:id="rId1"/>
    <sheet name="Given SP02-03" sheetId="8" r:id="rId2"/>
    <sheet name="SP02-04" sheetId="1" r:id="rId3"/>
    <sheet name="Given P02-04" sheetId="6" r:id="rId4"/>
    <sheet name="SP02-06" sheetId="2" r:id="rId5"/>
    <sheet name="Given P02-06" sheetId="5" r:id="rId6"/>
    <sheet name="SP02-09" sheetId="11" r:id="rId7"/>
    <sheet name="Given SP02-09" sheetId="10" r:id="rId8"/>
    <sheet name="SP02-13" sheetId="3" r:id="rId9"/>
    <sheet name="Given P02-13" sheetId="4" r:id="rId10"/>
  </sheets>
  <definedNames>
    <definedName name="_xlnm.Print_Area" localSheetId="2">'SP02-04'!$A$1:$H$164</definedName>
    <definedName name="_xlnm.Print_Titles" localSheetId="2">'SP02-04'!$1:$4</definedName>
    <definedName name="_xlnm.Print_Titles" localSheetId="4">'SP02-06'!$1:$4</definedName>
    <definedName name="_xlnm.Print_Titles" localSheetId="6">'SP02-09'!$1:$4</definedName>
    <definedName name="_xlnm.Print_Titles" localSheetId="8">'SP02-13'!$1:$4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5" i="3" l="1"/>
  <c r="E124" i="3"/>
  <c r="F115" i="3"/>
  <c r="G103" i="3"/>
  <c r="F105" i="3"/>
  <c r="F91" i="3"/>
  <c r="F73" i="3"/>
  <c r="E73" i="3"/>
  <c r="E67" i="3"/>
  <c r="E57" i="3"/>
  <c r="M37" i="3"/>
  <c r="L37" i="3"/>
  <c r="I37" i="3"/>
  <c r="H37" i="3"/>
  <c r="G37" i="3"/>
  <c r="F37" i="3"/>
  <c r="E37" i="3"/>
  <c r="D37" i="3"/>
  <c r="G18" i="3"/>
  <c r="L25" i="3"/>
  <c r="G89" i="11"/>
  <c r="F89" i="11"/>
  <c r="G150" i="2"/>
  <c r="H136" i="2"/>
  <c r="F135" i="2"/>
  <c r="G76" i="2"/>
  <c r="F76" i="2"/>
  <c r="G69" i="2"/>
  <c r="G75" i="2" s="1"/>
  <c r="G45" i="2"/>
  <c r="F45" i="2"/>
  <c r="G39" i="2"/>
  <c r="F75" i="2"/>
  <c r="F70" i="2"/>
  <c r="E153" i="1"/>
  <c r="E152" i="1"/>
  <c r="E151" i="1"/>
  <c r="E150" i="1"/>
  <c r="E149" i="1"/>
  <c r="E148" i="1"/>
  <c r="E123" i="1"/>
  <c r="E122" i="1"/>
  <c r="F93" i="1"/>
  <c r="F92" i="1"/>
  <c r="F91" i="1"/>
  <c r="F90" i="1"/>
  <c r="F89" i="1"/>
  <c r="F88" i="1"/>
  <c r="E62" i="1"/>
  <c r="E61" i="1"/>
  <c r="E57" i="1"/>
  <c r="E53" i="1"/>
  <c r="E52" i="1"/>
  <c r="E54" i="1"/>
  <c r="E32" i="1"/>
  <c r="E39" i="1" s="1"/>
  <c r="E40" i="1" s="1"/>
  <c r="E33" i="1"/>
  <c r="E36" i="1"/>
  <c r="E55" i="1" s="1"/>
  <c r="E37" i="1"/>
  <c r="E56" i="1" s="1"/>
  <c r="E36" i="6"/>
  <c r="D36" i="6"/>
  <c r="G22" i="7"/>
  <c r="G133" i="2" l="1"/>
  <c r="G38" i="2"/>
  <c r="F87" i="1"/>
  <c r="E147" i="1" s="1"/>
  <c r="F131" i="1"/>
  <c r="E36" i="8"/>
  <c r="D36" i="8"/>
  <c r="F57" i="11"/>
  <c r="G60" i="11" s="1"/>
  <c r="H60" i="11" s="1"/>
  <c r="F58" i="11"/>
  <c r="F59" i="11"/>
  <c r="G63" i="11"/>
  <c r="G64" i="11"/>
  <c r="G65" i="11"/>
  <c r="G66" i="11"/>
  <c r="G67" i="11"/>
  <c r="F88" i="11"/>
  <c r="G48" i="11"/>
  <c r="G49" i="11" s="1"/>
  <c r="F48" i="11"/>
  <c r="F49" i="11" s="1"/>
  <c r="G19" i="11"/>
  <c r="H19" i="11"/>
  <c r="G17" i="11"/>
  <c r="H17" i="11" s="1"/>
  <c r="G15" i="11"/>
  <c r="H15" i="11" s="1"/>
  <c r="F10" i="11"/>
  <c r="G11" i="11"/>
  <c r="H11" i="11" s="1"/>
  <c r="F12" i="11"/>
  <c r="G13" i="11" s="1"/>
  <c r="H13" i="11" s="1"/>
  <c r="E29" i="10"/>
  <c r="D29" i="10"/>
  <c r="H25" i="2"/>
  <c r="H21" i="2"/>
  <c r="H19" i="2"/>
  <c r="H12" i="2"/>
  <c r="E110" i="1"/>
  <c r="F161" i="1" s="1"/>
  <c r="F128" i="1"/>
  <c r="F130" i="1"/>
  <c r="F133" i="1"/>
  <c r="F62" i="1"/>
  <c r="F102" i="1"/>
  <c r="F103" i="1"/>
  <c r="F104" i="1"/>
  <c r="F105" i="1"/>
  <c r="F107" i="1" s="1"/>
  <c r="F106" i="1"/>
  <c r="F20" i="1"/>
  <c r="F39" i="1" s="1"/>
  <c r="F40" i="1" s="1"/>
  <c r="F24" i="7"/>
  <c r="G24" i="7" s="1"/>
  <c r="F22" i="7"/>
  <c r="F20" i="7"/>
  <c r="G20" i="7"/>
  <c r="F18" i="7"/>
  <c r="G18" i="7"/>
  <c r="F16" i="7"/>
  <c r="G16" i="7" s="1"/>
  <c r="F14" i="7"/>
  <c r="G14" i="7" s="1"/>
  <c r="F12" i="7"/>
  <c r="G12" i="7"/>
  <c r="F10" i="7"/>
  <c r="G10" i="7"/>
  <c r="I26" i="3"/>
  <c r="K26" i="3" s="1"/>
  <c r="H27" i="3"/>
  <c r="J27" i="3"/>
  <c r="F116" i="3" s="1"/>
  <c r="G20" i="3"/>
  <c r="I20" i="3" s="1"/>
  <c r="M20" i="3" s="1"/>
  <c r="F95" i="3" s="1"/>
  <c r="H30" i="3"/>
  <c r="J30" i="3"/>
  <c r="D48" i="3"/>
  <c r="H31" i="3"/>
  <c r="J31" i="3"/>
  <c r="F120" i="3" s="1"/>
  <c r="H32" i="3"/>
  <c r="J32" i="3" s="1"/>
  <c r="F33" i="3"/>
  <c r="H33" i="3" s="1"/>
  <c r="J33" i="3" s="1"/>
  <c r="F157" i="1"/>
  <c r="F86" i="1"/>
  <c r="E146" i="1" s="1"/>
  <c r="E95" i="1"/>
  <c r="E154" i="1" s="1"/>
  <c r="F127" i="1"/>
  <c r="F134" i="1"/>
  <c r="G73" i="1"/>
  <c r="G74" i="1"/>
  <c r="G76" i="1"/>
  <c r="E15" i="5"/>
  <c r="D15" i="5"/>
  <c r="E28" i="4"/>
  <c r="D28" i="4"/>
  <c r="E77" i="1"/>
  <c r="E78" i="1" s="1"/>
  <c r="G66" i="2"/>
  <c r="G147" i="2" s="1"/>
  <c r="G37" i="2"/>
  <c r="G44" i="2" s="1"/>
  <c r="G67" i="2"/>
  <c r="G68" i="2"/>
  <c r="F115" i="2" s="1"/>
  <c r="G71" i="2"/>
  <c r="G83" i="2"/>
  <c r="F127" i="2" s="1"/>
  <c r="G128" i="2" s="1"/>
  <c r="F72" i="2"/>
  <c r="F86" i="2"/>
  <c r="G89" i="2" s="1"/>
  <c r="G90" i="2" s="1"/>
  <c r="F73" i="2"/>
  <c r="F87" i="2"/>
  <c r="F88" i="2"/>
  <c r="F33" i="2"/>
  <c r="F44" i="2" s="1"/>
  <c r="F63" i="2"/>
  <c r="F34" i="2"/>
  <c r="F64" i="2"/>
  <c r="F35" i="2"/>
  <c r="F65" i="2"/>
  <c r="G55" i="2"/>
  <c r="H55" i="2"/>
  <c r="G53" i="2"/>
  <c r="H53" i="2" s="1"/>
  <c r="G23" i="2"/>
  <c r="H23" i="2" s="1"/>
  <c r="F17" i="2"/>
  <c r="G16" i="2"/>
  <c r="H16" i="2" s="1"/>
  <c r="G14" i="2"/>
  <c r="H14" i="2" s="1"/>
  <c r="F10" i="2"/>
  <c r="F28" i="3"/>
  <c r="I19" i="3"/>
  <c r="M19" i="3"/>
  <c r="F94" i="3" s="1"/>
  <c r="I21" i="3"/>
  <c r="M21" i="3"/>
  <c r="F96" i="3" s="1"/>
  <c r="I22" i="3"/>
  <c r="M22" i="3" s="1"/>
  <c r="F97" i="3" s="1"/>
  <c r="I23" i="3"/>
  <c r="M23" i="3" s="1"/>
  <c r="I24" i="3"/>
  <c r="M24" i="3" s="1"/>
  <c r="H17" i="3"/>
  <c r="L17" i="3" s="1"/>
  <c r="E88" i="3" s="1"/>
  <c r="H16" i="3"/>
  <c r="L16" i="3" s="1"/>
  <c r="F85" i="3" s="1"/>
  <c r="H15" i="3"/>
  <c r="L15" i="3" s="1"/>
  <c r="F84" i="3" s="1"/>
  <c r="H14" i="3"/>
  <c r="L14" i="3"/>
  <c r="F83" i="3" s="1"/>
  <c r="H13" i="3"/>
  <c r="L13" i="3"/>
  <c r="F82" i="3" s="1"/>
  <c r="H12" i="3"/>
  <c r="L12" i="3" s="1"/>
  <c r="F69" i="3"/>
  <c r="F71" i="3"/>
  <c r="E36" i="3"/>
  <c r="D36" i="3"/>
  <c r="G149" i="2"/>
  <c r="F124" i="1"/>
  <c r="F94" i="1"/>
  <c r="F156" i="1"/>
  <c r="F119" i="3"/>
  <c r="I18" i="3"/>
  <c r="M18" i="3" s="1"/>
  <c r="G36" i="3"/>
  <c r="F144" i="2"/>
  <c r="G99" i="2"/>
  <c r="G132" i="2"/>
  <c r="F104" i="2"/>
  <c r="G105" i="2" s="1"/>
  <c r="F146" i="2"/>
  <c r="G148" i="2"/>
  <c r="G111" i="2"/>
  <c r="G112" i="2" s="1"/>
  <c r="F49" i="1"/>
  <c r="F132" i="1"/>
  <c r="F62" i="11" l="1"/>
  <c r="G62" i="11" s="1"/>
  <c r="E96" i="1"/>
  <c r="F155" i="1" s="1"/>
  <c r="F121" i="3"/>
  <c r="D50" i="3"/>
  <c r="H128" i="2"/>
  <c r="E43" i="3"/>
  <c r="K34" i="3"/>
  <c r="K36" i="3" s="1"/>
  <c r="K37" i="3" s="1"/>
  <c r="E112" i="3"/>
  <c r="F113" i="3" s="1"/>
  <c r="E89" i="3"/>
  <c r="M34" i="3"/>
  <c r="F98" i="3"/>
  <c r="G151" i="2"/>
  <c r="G152" i="2" s="1"/>
  <c r="E163" i="1"/>
  <c r="E164" i="1" s="1"/>
  <c r="F81" i="3"/>
  <c r="F86" i="3" s="1"/>
  <c r="L34" i="3"/>
  <c r="L36" i="3" s="1"/>
  <c r="F89" i="3"/>
  <c r="F108" i="1"/>
  <c r="G113" i="2"/>
  <c r="G118" i="2" s="1"/>
  <c r="G119" i="2" s="1"/>
  <c r="G88" i="11"/>
  <c r="D67" i="3"/>
  <c r="E101" i="3"/>
  <c r="F116" i="2"/>
  <c r="G117" i="2" s="1"/>
  <c r="H117" i="2" s="1"/>
  <c r="G91" i="2"/>
  <c r="F122" i="3"/>
  <c r="D51" i="3"/>
  <c r="F145" i="2"/>
  <c r="F151" i="2" s="1"/>
  <c r="F152" i="2" s="1"/>
  <c r="G124" i="1"/>
  <c r="H28" i="3"/>
  <c r="G100" i="2"/>
  <c r="G101" i="2" s="1"/>
  <c r="G106" i="2" s="1"/>
  <c r="G107" i="2" s="1"/>
  <c r="G131" i="2"/>
  <c r="F130" i="2" s="1"/>
  <c r="G130" i="2" s="1"/>
  <c r="F29" i="3"/>
  <c r="H29" i="3" s="1"/>
  <c r="J29" i="3" s="1"/>
  <c r="E44" i="3"/>
  <c r="I36" i="3"/>
  <c r="D49" i="3"/>
  <c r="F96" i="1"/>
  <c r="F97" i="1" s="1"/>
  <c r="F98" i="1" s="1"/>
  <c r="F90" i="3" l="1"/>
  <c r="F118" i="3"/>
  <c r="D47" i="3"/>
  <c r="E52" i="3" s="1"/>
  <c r="G113" i="3"/>
  <c r="F99" i="3"/>
  <c r="E45" i="3"/>
  <c r="E53" i="3" s="1"/>
  <c r="E56" i="3" s="1"/>
  <c r="J28" i="3"/>
  <c r="H36" i="3"/>
  <c r="G136" i="2"/>
  <c r="F67" i="3"/>
  <c r="D72" i="3"/>
  <c r="D73" i="3" s="1"/>
  <c r="F129" i="1"/>
  <c r="E126" i="1" s="1"/>
  <c r="F58" i="1"/>
  <c r="F59" i="1" s="1"/>
  <c r="F63" i="1" s="1"/>
  <c r="F36" i="3"/>
  <c r="F126" i="1" l="1"/>
  <c r="E136" i="1"/>
  <c r="F137" i="1" s="1"/>
  <c r="G137" i="1" s="1"/>
  <c r="E70" i="3"/>
  <c r="F64" i="1"/>
  <c r="F75" i="1"/>
  <c r="F117" i="3"/>
  <c r="E115" i="3" s="1"/>
  <c r="J34" i="3"/>
  <c r="J35" i="3"/>
  <c r="M35" i="3" s="1"/>
  <c r="M36" i="3" s="1"/>
  <c r="F125" i="3" l="1"/>
  <c r="G75" i="1"/>
  <c r="G77" i="1" s="1"/>
  <c r="G78" i="1" s="1"/>
  <c r="F77" i="1"/>
  <c r="F70" i="3"/>
  <c r="F72" i="3" s="1"/>
  <c r="E72" i="3"/>
  <c r="J36" i="3"/>
  <c r="J37" i="3" s="1"/>
  <c r="E102" i="3" l="1"/>
  <c r="F103" i="3" s="1"/>
  <c r="E111" i="1"/>
  <c r="F78" i="1"/>
  <c r="F162" i="1" l="1"/>
  <c r="F163" i="1" s="1"/>
  <c r="F164" i="1" s="1"/>
  <c r="F112" i="1"/>
  <c r="F104" i="3"/>
  <c r="G112" i="1" l="1"/>
  <c r="F113" i="1"/>
  <c r="F1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E9" authorId="0" shapeId="0" xr:uid="{00000000-0006-0000-0000-000001000000}">
      <text>
        <r>
          <rPr>
            <sz val="8"/>
            <color indexed="81"/>
            <rFont val="Tahoma"/>
            <family val="2"/>
          </rPr>
          <t>Enter appropriate data in yellow cells.  Your entries will be verified.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  <author>Jack Terry</author>
  </authors>
  <commentList>
    <comment ref="E11" authorId="0" shapeId="0" xr:uid="{00000000-0006-0000-0200-000001000000}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  <comment ref="F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>HINT</t>
        </r>
        <r>
          <rPr>
            <sz val="8"/>
            <color indexed="81"/>
            <rFont val="Tahoma"/>
            <family val="2"/>
          </rPr>
          <t>:  You can use the data under the "Given P02-04" tab below to copy and paste information into the problem fields.</t>
        </r>
      </text>
    </comment>
    <comment ref="F47" authorId="0" shapeId="0" xr:uid="{00000000-0006-0000-0200-000003000000}">
      <text>
        <r>
          <rPr>
            <sz val="8"/>
            <color indexed="81"/>
            <rFont val="Tahoma"/>
            <family val="2"/>
          </rPr>
          <t>Enter appropriate data in yellow cells.  Your answer for "Net Income" will be verified.</t>
        </r>
      </text>
    </comment>
    <comment ref="E73" authorId="0" shapeId="0" xr:uid="{00000000-0006-0000-0200-000004000000}">
      <text>
        <r>
          <rPr>
            <sz val="8"/>
            <color indexed="81"/>
            <rFont val="Tahoma"/>
            <family val="2"/>
          </rPr>
          <t>Enter appropriate data in yellow cells.  Your answer for "Net Income" will be verified.</t>
        </r>
      </text>
    </comment>
    <comment ref="F73" authorId="1" shapeId="0" xr:uid="{00000000-0006-0000-0200-000005000000}">
      <text>
        <r>
          <rPr>
            <sz val="9"/>
            <color indexed="81"/>
            <rFont val="Tahoma"/>
            <family val="2"/>
          </rPr>
          <t>HINT:  This number consists of the 12/31 Retained Earnings plus dividends paid.</t>
        </r>
      </text>
    </comment>
    <comment ref="F86" authorId="0" shapeId="0" xr:uid="{00000000-0006-0000-0200-000006000000}">
      <text>
        <r>
          <rPr>
            <sz val="8"/>
            <color indexed="81"/>
            <rFont val="Tahoma"/>
            <family val="2"/>
          </rPr>
          <t>Enter appropriate data in yellow cells.  Your answers for "Total assets", "Total current liabilities" and "Total shareholders' equity" will be verified.</t>
        </r>
      </text>
    </comment>
    <comment ref="E122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E146" authorId="0" shapeId="0" xr:uid="{00000000-0006-0000-0200-000008000000}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F10" authorId="0" shapeId="0" xr:uid="{00000000-0006-0000-0400-000001000000}">
      <text>
        <r>
          <rPr>
            <sz val="8"/>
            <color indexed="81"/>
            <rFont val="Tahoma"/>
            <family val="2"/>
          </rPr>
          <t>Enter appropriate data in yellow cells.  Your entries will be verified.</t>
        </r>
      </text>
    </comment>
    <comment ref="F33" authorId="0" shapeId="0" xr:uid="{00000000-0006-0000-0400-000002000000}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  <comment ref="F52" authorId="0" shapeId="0" xr:uid="{00000000-0006-0000-0400-000003000000}">
      <text>
        <r>
          <rPr>
            <sz val="8"/>
            <color indexed="81"/>
            <rFont val="Tahoma"/>
            <family val="2"/>
          </rPr>
          <t>Enter appropriate data in yellow cells.  Your entries will be verified.</t>
        </r>
      </text>
    </comment>
    <comment ref="F63" authorId="0" shapeId="0" xr:uid="{00000000-0006-0000-0400-000004000000}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  <comment ref="G83" authorId="0" shapeId="0" xr:uid="{00000000-0006-0000-0400-000005000000}">
      <text>
        <r>
          <rPr>
            <sz val="8"/>
            <color indexed="81"/>
            <rFont val="Tahoma"/>
            <family val="2"/>
          </rPr>
          <t>Enter appropriate data in yellow cells.  Your answer for "Net Income" will be verified.</t>
        </r>
      </text>
    </comment>
    <comment ref="G99" authorId="0" shapeId="0" xr:uid="{00000000-0006-0000-0400-000006000000}">
      <text>
        <r>
          <rPr>
            <sz val="8"/>
            <color indexed="81"/>
            <rFont val="Tahoma"/>
            <family val="2"/>
          </rPr>
          <t>Enter appropriate data in yellow cells.  Your answers for "Total assets", "Total current liabilities" and "Total shareholders' equity" will be verified.</t>
        </r>
      </text>
    </comment>
    <comment ref="F127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F144" authorId="0" shapeId="0" xr:uid="{00000000-0006-0000-0400-000008000000}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F10" authorId="0" shapeId="0" xr:uid="{00000000-0006-0000-0600-000001000000}">
      <text>
        <r>
          <rPr>
            <sz val="8"/>
            <color indexed="81"/>
            <rFont val="Tahoma"/>
            <family val="2"/>
          </rPr>
          <t>Enter appropriate data in yellow cells.  Your entries will be verified.</t>
        </r>
      </text>
    </comment>
    <comment ref="F27" authorId="0" shapeId="0" xr:uid="{00000000-0006-0000-0600-000002000000}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  <comment ref="F57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F58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F59" authorId="0" shapeId="0" xr:uid="{00000000-0006-0000-0600-000005000000}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  <comment ref="F75" authorId="0" shapeId="0" xr:uid="{00000000-0006-0000-0600-000006000000}">
      <text>
        <r>
          <rPr>
            <sz val="8"/>
            <color indexed="81"/>
            <rFont val="Tahoma"/>
            <family val="2"/>
          </rPr>
          <t>Enter appropriate data in yellow cells.  Your answers for "Totals" will be verified.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D12" authorId="0" shapeId="0" xr:uid="{00000000-0006-0000-0800-000001000000}">
      <text>
        <r>
          <rPr>
            <sz val="8"/>
            <color indexed="81"/>
            <rFont val="Tahoma"/>
            <family val="2"/>
          </rPr>
          <t xml:space="preserve">Enter appropriate data in yellow cells.  Your answers for "Totals" will be verified.  </t>
        </r>
        <r>
          <rPr>
            <b/>
            <sz val="8"/>
            <color indexed="81"/>
            <rFont val="Tahoma"/>
            <family val="2"/>
          </rPr>
          <t>HINT:</t>
        </r>
        <r>
          <rPr>
            <sz val="8"/>
            <color indexed="81"/>
            <rFont val="Tahoma"/>
            <family val="2"/>
          </rPr>
          <t xml:space="preserve">  You can use the data under the "Given P02-13" tab below to copy and paste information into the problem fields.  Use the Edit/Paste Special/Values menu selection to preserve the cell formatting.
</t>
        </r>
      </text>
    </comment>
    <comment ref="E43" authorId="0" shapeId="0" xr:uid="{00000000-0006-0000-0800-000002000000}">
      <text>
        <r>
          <rPr>
            <sz val="8"/>
            <color indexed="81"/>
            <rFont val="Tahoma"/>
            <family val="2"/>
          </rPr>
          <t>Enter appropriate data in yellow cells.  Your answer for "Net Income" will be verified.</t>
        </r>
      </text>
    </comment>
    <comment ref="D67" authorId="0" shapeId="0" xr:uid="{00000000-0006-0000-0800-000003000000}">
      <text>
        <r>
          <rPr>
            <sz val="8"/>
            <color indexed="81"/>
            <rFont val="Tahoma"/>
            <family val="2"/>
          </rPr>
          <t xml:space="preserve">Enter appropriate data in yellow cells.  Your answers for "Balance at December 31, 2011" will be verified.  </t>
        </r>
        <r>
          <rPr>
            <b/>
            <sz val="8"/>
            <color indexed="81"/>
            <rFont val="Tahoma"/>
            <family val="2"/>
          </rPr>
          <t>HINT:</t>
        </r>
        <r>
          <rPr>
            <sz val="8"/>
            <color indexed="81"/>
            <rFont val="Tahoma"/>
            <family val="2"/>
          </rPr>
          <t xml:space="preserve">  Dividends will show up in cell D73 as (6000).  Cell D69 should be $22,050.
</t>
        </r>
      </text>
    </comment>
    <comment ref="F81" authorId="0" shapeId="0" xr:uid="{00000000-0006-0000-0800-000004000000}">
      <text>
        <r>
          <rPr>
            <sz val="8"/>
            <color indexed="81"/>
            <rFont val="Tahoma"/>
            <family val="2"/>
          </rPr>
          <t>Enter appropriate data in yellow cells.  Your answers for "Total assets", "Total current liabilities" and "Total shareholders' equity" will be verified.</t>
        </r>
      </text>
    </comment>
    <comment ref="E112" authorId="0" shapeId="0" xr:uid="{00000000-0006-0000-0800-000005000000}">
      <text>
        <r>
          <rPr>
            <sz val="8"/>
            <color indexed="81"/>
            <rFont val="Tahoma"/>
            <family val="2"/>
          </rPr>
          <t xml:space="preserve">Enter appropriate data in yellow cells.  Your Debit entries will </t>
        </r>
        <r>
          <rPr>
            <sz val="8"/>
            <color indexed="81"/>
            <rFont val="Tahoma"/>
            <family val="2"/>
          </rPr>
          <t>be verified.</t>
        </r>
      </text>
    </comment>
  </commentList>
</comments>
</file>

<file path=xl/sharedStrings.xml><?xml version="1.0" encoding="utf-8"?>
<sst xmlns="http://schemas.openxmlformats.org/spreadsheetml/2006/main" count="752" uniqueCount="241">
  <si>
    <t>Student Name:</t>
  </si>
  <si>
    <t>Income Statement</t>
  </si>
  <si>
    <t>Class:</t>
  </si>
  <si>
    <t>Instructor</t>
  </si>
  <si>
    <t>Statement of Shareholders' Equity</t>
  </si>
  <si>
    <t>PASTINA COMPANY</t>
  </si>
  <si>
    <t>Balance Sheet</t>
  </si>
  <si>
    <t>Unadjusted Trial Balance</t>
  </si>
  <si>
    <t>Account Title</t>
  </si>
  <si>
    <t>Debits</t>
  </si>
  <si>
    <t>Credits</t>
  </si>
  <si>
    <t>Cash</t>
  </si>
  <si>
    <t>Accounts receivable</t>
  </si>
  <si>
    <t>Prepaid rent</t>
  </si>
  <si>
    <t>Adjusted Trial Balance</t>
  </si>
  <si>
    <t>Prepaid insurance</t>
  </si>
  <si>
    <t>Supplies</t>
  </si>
  <si>
    <t>Inventory</t>
  </si>
  <si>
    <t>Interest receivable</t>
  </si>
  <si>
    <t>Equipment</t>
  </si>
  <si>
    <t>Accumulated depreciation-equipment</t>
  </si>
  <si>
    <t>Accounts payable</t>
  </si>
  <si>
    <t>Interest payable</t>
  </si>
  <si>
    <t>Retained earnings</t>
  </si>
  <si>
    <t>Sales revenue</t>
  </si>
  <si>
    <t>Interest revenue</t>
  </si>
  <si>
    <t>Cost of goods sold</t>
  </si>
  <si>
    <t>Rent expense</t>
  </si>
  <si>
    <t>Depreciation expense</t>
  </si>
  <si>
    <t>Interest expense</t>
  </si>
  <si>
    <t>Supplies expense</t>
  </si>
  <si>
    <t>Insurance expense</t>
  </si>
  <si>
    <t xml:space="preserve">  Totals</t>
  </si>
  <si>
    <t>Additional information:</t>
  </si>
  <si>
    <t>Depreciation on equipment</t>
  </si>
  <si>
    <t>Wages earned 12/16-12/31</t>
  </si>
  <si>
    <t>Cash borrowed 10/1</t>
  </si>
  <si>
    <t>Annual interest on note</t>
  </si>
  <si>
    <t>Principal due in</t>
  </si>
  <si>
    <t>years</t>
  </si>
  <si>
    <t>Interest on note</t>
  </si>
  <si>
    <t>Rent paid for December &amp; January</t>
  </si>
  <si>
    <t>Rent per month</t>
  </si>
  <si>
    <t xml:space="preserve">  Cost of goods sold</t>
  </si>
  <si>
    <t>Gross profit</t>
  </si>
  <si>
    <t xml:space="preserve">  Rent expense</t>
  </si>
  <si>
    <t xml:space="preserve">  Depreciation expense</t>
  </si>
  <si>
    <t xml:space="preserve">  Interest expense</t>
  </si>
  <si>
    <t xml:space="preserve">  Supplies expense</t>
  </si>
  <si>
    <t xml:space="preserve">  Insurance expense</t>
  </si>
  <si>
    <t>Net income</t>
  </si>
  <si>
    <t>Total</t>
  </si>
  <si>
    <t>Retained</t>
  </si>
  <si>
    <t>Shareholders'</t>
  </si>
  <si>
    <t>Stock</t>
  </si>
  <si>
    <t>Earnings</t>
  </si>
  <si>
    <t>Equity</t>
  </si>
  <si>
    <t>Less: Dividends</t>
  </si>
  <si>
    <t>Assets</t>
  </si>
  <si>
    <t>Current assets:</t>
  </si>
  <si>
    <t xml:space="preserve">  Cash</t>
  </si>
  <si>
    <t xml:space="preserve">  Accounts receivable</t>
  </si>
  <si>
    <t xml:space="preserve">  Supplies</t>
  </si>
  <si>
    <t xml:space="preserve">  Inventory</t>
  </si>
  <si>
    <t xml:space="preserve">  Note receivable</t>
  </si>
  <si>
    <t xml:space="preserve">  Interest receivable</t>
  </si>
  <si>
    <t xml:space="preserve">  Prepaid rent</t>
  </si>
  <si>
    <t xml:space="preserve">  Prepaid insurance</t>
  </si>
  <si>
    <t xml:space="preserve">    Total current assets</t>
  </si>
  <si>
    <t xml:space="preserve">  Less: Accumulated depreciation</t>
  </si>
  <si>
    <t xml:space="preserve">    Total assets</t>
  </si>
  <si>
    <t>Liabilities and Shareholders' Equity</t>
  </si>
  <si>
    <t>Current liabilities</t>
  </si>
  <si>
    <t xml:space="preserve">  Accounts payable</t>
  </si>
  <si>
    <t xml:space="preserve">  Wages payable</t>
  </si>
  <si>
    <t xml:space="preserve">  Unearned revenue</t>
  </si>
  <si>
    <t xml:space="preserve">  Note payable</t>
  </si>
  <si>
    <t xml:space="preserve">  Interest payable</t>
  </si>
  <si>
    <t xml:space="preserve">    Total current liabilities</t>
  </si>
  <si>
    <t>Shareholders' equity:</t>
  </si>
  <si>
    <t xml:space="preserve">  Retained earnings</t>
  </si>
  <si>
    <t xml:space="preserve">    Total shareholders' equity</t>
  </si>
  <si>
    <t xml:space="preserve">      Total liabilities and shareholders' equity</t>
  </si>
  <si>
    <t>Post-Closing Trial Balance</t>
  </si>
  <si>
    <t>KARLIN COMPANY</t>
  </si>
  <si>
    <t>Accumulated depreciation</t>
  </si>
  <si>
    <t>Salaries payable</t>
  </si>
  <si>
    <t xml:space="preserve">  Total</t>
  </si>
  <si>
    <t>Service revenue</t>
  </si>
  <si>
    <t>Salaries expense</t>
  </si>
  <si>
    <t>Year-end accrued salaries</t>
  </si>
  <si>
    <t xml:space="preserve">  Salaries expense</t>
  </si>
  <si>
    <t>Current assets</t>
  </si>
  <si>
    <t>Property and equipment</t>
  </si>
  <si>
    <t xml:space="preserve">  Equipment</t>
  </si>
  <si>
    <t xml:space="preserve">  Salaries payable</t>
  </si>
  <si>
    <t>Shareholders' equity</t>
  </si>
  <si>
    <t>EXCALIBUR CORPORATION</t>
  </si>
  <si>
    <t>Utility expense</t>
  </si>
  <si>
    <t>Additional. information:</t>
  </si>
  <si>
    <t>Supplies on hand at year-end</t>
  </si>
  <si>
    <t>Prepaid rent, year-end</t>
  </si>
  <si>
    <t xml:space="preserve">  </t>
  </si>
  <si>
    <t>Current liabilities:</t>
  </si>
  <si>
    <t>Given Data P02-04:</t>
  </si>
  <si>
    <t>Common stock</t>
  </si>
  <si>
    <t>Insurance paid (2 years)</t>
  </si>
  <si>
    <t>McGraw-Hill/Irwin</t>
  </si>
  <si>
    <t>Problem 02-04</t>
  </si>
  <si>
    <t>General Journal</t>
  </si>
  <si>
    <t>Account</t>
  </si>
  <si>
    <t>Debit</t>
  </si>
  <si>
    <t>Credit</t>
  </si>
  <si>
    <t xml:space="preserve">  Income summary</t>
  </si>
  <si>
    <t>Income summary</t>
  </si>
  <si>
    <t>Problem 02-06</t>
  </si>
  <si>
    <t>Given Data P02-06:</t>
  </si>
  <si>
    <t>Date</t>
  </si>
  <si>
    <t>(a)</t>
  </si>
  <si>
    <t>(b)</t>
  </si>
  <si>
    <t>(d) Salaries paid</t>
  </si>
  <si>
    <t>(e) Paid miscellaneous expenses</t>
  </si>
  <si>
    <t>(f)  Purchased equipment</t>
  </si>
  <si>
    <t>(g) Cash dividends paid</t>
  </si>
  <si>
    <t>(b) A/R collected</t>
  </si>
  <si>
    <t>(c) Shares issued for cash</t>
  </si>
  <si>
    <t xml:space="preserve">  Service revenue</t>
  </si>
  <si>
    <t xml:space="preserve">  Common stock</t>
  </si>
  <si>
    <t>(c)</t>
  </si>
  <si>
    <t>(d)</t>
  </si>
  <si>
    <t>(e)</t>
  </si>
  <si>
    <t>(f)</t>
  </si>
  <si>
    <t>(g)</t>
  </si>
  <si>
    <t xml:space="preserve">  Accumulated depreciation</t>
  </si>
  <si>
    <t>Annual interest rate</t>
  </si>
  <si>
    <t>Worksheet</t>
  </si>
  <si>
    <t>Account title</t>
  </si>
  <si>
    <t>Adjusting Entries</t>
  </si>
  <si>
    <t>Debt</t>
  </si>
  <si>
    <t xml:space="preserve">      Net Income</t>
  </si>
  <si>
    <t>Common</t>
  </si>
  <si>
    <t>Issue of Common stock</t>
  </si>
  <si>
    <t>Unadjusted</t>
  </si>
  <si>
    <t>Trial Balance</t>
  </si>
  <si>
    <t>Adjusted</t>
  </si>
  <si>
    <t>Share-</t>
  </si>
  <si>
    <t>holders'</t>
  </si>
  <si>
    <t>Requirement 2:</t>
  </si>
  <si>
    <t>Requirement 3:</t>
  </si>
  <si>
    <t>Requirement 4:</t>
  </si>
  <si>
    <t>Operating expenses:</t>
  </si>
  <si>
    <t xml:space="preserve">    Total operating expenses</t>
  </si>
  <si>
    <t>Operating Income</t>
  </si>
  <si>
    <t>Other income (expense):</t>
  </si>
  <si>
    <t xml:space="preserve">  Interest revenue</t>
  </si>
  <si>
    <t>Issue of common stock</t>
  </si>
  <si>
    <t>Requirement 5:</t>
  </si>
  <si>
    <t>Requirement 6:</t>
  </si>
  <si>
    <t>Miscellaneous expenses</t>
  </si>
  <si>
    <t>Requirement 7:</t>
  </si>
  <si>
    <t>Operating Expenses:</t>
  </si>
  <si>
    <t>Requirement 8:</t>
  </si>
  <si>
    <t xml:space="preserve">  Miscellaneous expenses</t>
  </si>
  <si>
    <t>Requirement 9:</t>
  </si>
  <si>
    <t>Operating income</t>
  </si>
  <si>
    <t>Other Expense:</t>
  </si>
  <si>
    <t>Problem 02-03</t>
  </si>
  <si>
    <t>Depreciation Expense</t>
  </si>
  <si>
    <t xml:space="preserve">  Accumulated Depreciation</t>
  </si>
  <si>
    <t>(1)</t>
  </si>
  <si>
    <t>(2)</t>
  </si>
  <si>
    <t>(3)</t>
  </si>
  <si>
    <t>(4)</t>
  </si>
  <si>
    <t>(5)</t>
  </si>
  <si>
    <t>(6)</t>
  </si>
  <si>
    <t>(7)</t>
  </si>
  <si>
    <t>(8)</t>
  </si>
  <si>
    <t>Given Data P02-03:</t>
  </si>
  <si>
    <t>Given Data P02-13:</t>
  </si>
  <si>
    <t>Problem 02-13</t>
  </si>
  <si>
    <t>Supplies on hand at 12/31</t>
  </si>
  <si>
    <t>Customer paid for spaghetti to be</t>
  </si>
  <si>
    <t>General Ledger</t>
  </si>
  <si>
    <t>Problem 02-09</t>
  </si>
  <si>
    <t>BAGLEY CONSULTING COMPANY</t>
  </si>
  <si>
    <t>Land</t>
  </si>
  <si>
    <t>Buildings</t>
  </si>
  <si>
    <t>Accumulated depreciation-buildings</t>
  </si>
  <si>
    <t>Rent revenue</t>
  </si>
  <si>
    <t>Maintenance expense</t>
  </si>
  <si>
    <t>Estimated useful life of buildings</t>
  </si>
  <si>
    <t>Salvage value of buildings</t>
  </si>
  <si>
    <t>Annual equipment depreciation as a</t>
  </si>
  <si>
    <t>Prepaid insurance expired during the year</t>
  </si>
  <si>
    <t>Accrued salaries at year-end</t>
  </si>
  <si>
    <t xml:space="preserve">   percentage of original cost</t>
  </si>
  <si>
    <t>Given Data P02-09:</t>
  </si>
  <si>
    <t xml:space="preserve">   Accumulated depreciation-buildings</t>
  </si>
  <si>
    <t xml:space="preserve">   Prepaid insurance</t>
  </si>
  <si>
    <t xml:space="preserve">   Salaries payable</t>
  </si>
  <si>
    <t xml:space="preserve">  Maintenance expense</t>
  </si>
  <si>
    <t>Accumulated depreciation - equip.</t>
  </si>
  <si>
    <t>.</t>
  </si>
  <si>
    <t>Cash lent 3/1 due 2/28/14</t>
  </si>
  <si>
    <t>Advertising expense</t>
  </si>
  <si>
    <t xml:space="preserve">  Advertising expense</t>
  </si>
  <si>
    <t>Deferred sales revenue</t>
  </si>
  <si>
    <t>Office equipment</t>
  </si>
  <si>
    <t>Notes receivable</t>
  </si>
  <si>
    <t>Notes payable</t>
  </si>
  <si>
    <t>Dividends</t>
  </si>
  <si>
    <t>Depreciation on office equipment</t>
  </si>
  <si>
    <t xml:space="preserve">   delivered in January, 2022</t>
  </si>
  <si>
    <t xml:space="preserve"> December 31, 2021</t>
  </si>
  <si>
    <t>For the Year Ended December 31, 2021</t>
  </si>
  <si>
    <t>Balance at January 1, 2021</t>
  </si>
  <si>
    <t>Net income for 2021</t>
  </si>
  <si>
    <t>Balance at December 31, 2021</t>
  </si>
  <si>
    <t>At December 31, 2021</t>
  </si>
  <si>
    <t>Closing entries at December 31, 2021</t>
  </si>
  <si>
    <t>(a) Service revenue</t>
  </si>
  <si>
    <t xml:space="preserve">     Service revenue on credit</t>
  </si>
  <si>
    <t xml:space="preserve">     Salaries payable for prior year</t>
  </si>
  <si>
    <t xml:space="preserve">  Miscellaneous expense</t>
  </si>
  <si>
    <t xml:space="preserve"> Retained earnings</t>
  </si>
  <si>
    <t xml:space="preserve">  Dividends</t>
  </si>
  <si>
    <t>Deferred rent revenue</t>
  </si>
  <si>
    <t>Deferred rent revenue at year-end</t>
  </si>
  <si>
    <t xml:space="preserve">   Deferred rent revenue</t>
  </si>
  <si>
    <t>Utilities expense</t>
  </si>
  <si>
    <t xml:space="preserve">  Utilities expense</t>
  </si>
  <si>
    <t xml:space="preserve">   Accumulated depreciation-office equipment</t>
  </si>
  <si>
    <t>Accumulated depreciation-office equipment</t>
  </si>
  <si>
    <t xml:space="preserve">Office equipment </t>
  </si>
  <si>
    <t>Accumulated depreciation - Office equipment</t>
  </si>
  <si>
    <t>Accrued Salaries, year-end</t>
  </si>
  <si>
    <t xml:space="preserve">  Notes payable</t>
  </si>
  <si>
    <t>Salvage value of office equipment</t>
  </si>
  <si>
    <t>Useful life of office equipment purchased in 2019</t>
  </si>
  <si>
    <t>Cash borrowed, 9/1/21</t>
  </si>
  <si>
    <t>Salaries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</si>
</sst>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,\ dd\ yyyy"/>
    <numFmt numFmtId="165" formatCode="mmmm\ d\,\ yyyy"/>
    <numFmt numFmtId="166" formatCode="_(* #,##0_);_(* \(#,##0\);_(* &quot;-&quot;??_);_(@_)"/>
    <numFmt numFmtId="167" formatCode="[$-409]mmmm\ d\,\ yyyy;@"/>
  </numFmts>
  <fonts count="20" x14ac:knownFonts="1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8"/>
      <color indexed="12"/>
      <name val="Arial"/>
      <family val="2"/>
    </font>
    <font>
      <sz val="9"/>
      <name val="MS Sans Serif"/>
      <family val="2"/>
    </font>
    <font>
      <sz val="9"/>
      <color indexed="81"/>
      <name val="Tahoma"/>
      <family val="2"/>
    </font>
    <font>
      <sz val="8"/>
      <name val="MS Sans Serif"/>
      <family val="2"/>
    </font>
    <font>
      <b/>
      <sz val="8"/>
      <color indexed="81"/>
      <name val="Tahom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4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44"/>
      </right>
      <top style="thin">
        <color indexed="64"/>
      </top>
      <bottom/>
      <diagonal/>
    </border>
    <border>
      <left/>
      <right style="hair">
        <color indexed="44"/>
      </right>
      <top style="hair">
        <color indexed="44"/>
      </top>
      <bottom style="hair">
        <color indexed="44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 style="hair">
        <color indexed="44"/>
      </right>
      <top/>
      <bottom style="thin">
        <color indexed="64"/>
      </bottom>
      <diagonal/>
    </border>
    <border>
      <left/>
      <right style="hair">
        <color indexed="44"/>
      </right>
      <top/>
      <bottom style="double">
        <color indexed="64"/>
      </bottom>
      <diagonal/>
    </border>
    <border>
      <left style="hair">
        <color indexed="4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hair">
        <color indexed="44"/>
      </left>
      <right style="hair">
        <color indexed="44"/>
      </right>
      <top/>
      <bottom style="thin">
        <color indexed="64"/>
      </bottom>
      <diagonal/>
    </border>
    <border>
      <left style="hair">
        <color indexed="44"/>
      </left>
      <right style="hair">
        <color indexed="44"/>
      </right>
      <top/>
      <bottom style="double">
        <color indexed="64"/>
      </bottom>
      <diagonal/>
    </border>
    <border>
      <left style="hair">
        <color indexed="44"/>
      </left>
      <right style="hair">
        <color indexed="44"/>
      </right>
      <top style="thin">
        <color indexed="64"/>
      </top>
      <bottom/>
      <diagonal/>
    </border>
    <border>
      <left style="hair">
        <color indexed="44"/>
      </left>
      <right/>
      <top/>
      <bottom style="thin">
        <color indexed="64"/>
      </bottom>
      <diagonal/>
    </border>
    <border>
      <left/>
      <right/>
      <top style="hair">
        <color indexed="44"/>
      </top>
      <bottom/>
      <diagonal/>
    </border>
    <border>
      <left style="hair">
        <color indexed="44"/>
      </left>
      <right/>
      <top style="thin">
        <color indexed="64"/>
      </top>
      <bottom/>
      <diagonal/>
    </border>
    <border>
      <left style="hair">
        <color indexed="44"/>
      </left>
      <right/>
      <top style="hair">
        <color indexed="44"/>
      </top>
      <bottom style="hair">
        <color indexed="44"/>
      </bottom>
      <diagonal/>
    </border>
    <border>
      <left style="hair">
        <color indexed="44"/>
      </left>
      <right/>
      <top/>
      <bottom style="double">
        <color indexed="64"/>
      </bottom>
      <diagonal/>
    </border>
    <border>
      <left/>
      <right style="hair">
        <color indexed="44"/>
      </right>
      <top style="hair">
        <color indexed="44"/>
      </top>
      <bottom style="thin">
        <color indexed="64"/>
      </bottom>
      <diagonal/>
    </border>
    <border>
      <left style="hair">
        <color indexed="44"/>
      </left>
      <right/>
      <top/>
      <bottom style="hair">
        <color indexed="44"/>
      </bottom>
      <diagonal/>
    </border>
    <border>
      <left style="hair">
        <color indexed="44"/>
      </left>
      <right style="hair">
        <color indexed="44"/>
      </right>
      <top/>
      <bottom/>
      <diagonal/>
    </border>
    <border>
      <left style="hair">
        <color indexed="44"/>
      </left>
      <right style="hair">
        <color indexed="4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64"/>
      </bottom>
      <diagonal/>
    </border>
    <border>
      <left/>
      <right/>
      <top style="hair">
        <color indexed="44"/>
      </top>
      <bottom style="thin">
        <color indexed="64"/>
      </bottom>
      <diagonal/>
    </border>
    <border>
      <left style="hair">
        <color indexed="44"/>
      </left>
      <right/>
      <top style="hair">
        <color indexed="44"/>
      </top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thin">
        <color indexed="64"/>
      </top>
      <bottom style="hair">
        <color indexed="4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/>
      <diagonal/>
    </border>
    <border>
      <left/>
      <right style="hair">
        <color indexed="44"/>
      </right>
      <top style="thin">
        <color indexed="64"/>
      </top>
      <bottom style="double">
        <color indexed="64"/>
      </bottom>
      <diagonal/>
    </border>
    <border>
      <left/>
      <right style="hair">
        <color indexed="44"/>
      </right>
      <top style="hair">
        <color indexed="44"/>
      </top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1" fontId="6" fillId="5" borderId="0">
      <alignment horizontal="center"/>
    </xf>
    <xf numFmtId="41" fontId="6" fillId="6" borderId="0" applyBorder="0">
      <protection locked="0"/>
    </xf>
    <xf numFmtId="0" fontId="3" fillId="0" borderId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3" fillId="0" borderId="0" xfId="9"/>
    <xf numFmtId="0" fontId="2" fillId="3" borderId="0" xfId="0" applyFont="1" applyFill="1" applyAlignment="1" applyProtection="1">
      <alignment horizontal="centerContinuous"/>
    </xf>
    <xf numFmtId="0" fontId="3" fillId="3" borderId="0" xfId="0" applyFont="1" applyFill="1" applyAlignment="1">
      <alignment horizontal="centerContinuous"/>
    </xf>
    <xf numFmtId="0" fontId="3" fillId="3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38" fontId="3" fillId="3" borderId="0" xfId="1" applyNumberFormat="1" applyFont="1" applyFill="1"/>
    <xf numFmtId="0" fontId="6" fillId="3" borderId="0" xfId="0" applyFont="1" applyFill="1"/>
    <xf numFmtId="0" fontId="3" fillId="3" borderId="0" xfId="0" applyFont="1" applyFill="1" applyProtection="1"/>
    <xf numFmtId="9" fontId="3" fillId="3" borderId="0" xfId="10" applyFont="1" applyFill="1"/>
    <xf numFmtId="37" fontId="3" fillId="3" borderId="0" xfId="0" applyNumberFormat="1" applyFont="1" applyFill="1" applyAlignment="1" applyProtection="1">
      <alignment horizontal="centerContinuous"/>
    </xf>
    <xf numFmtId="0" fontId="0" fillId="3" borderId="0" xfId="0" applyFill="1"/>
    <xf numFmtId="37" fontId="3" fillId="3" borderId="0" xfId="0" applyNumberFormat="1" applyFont="1" applyFill="1" applyProtection="1"/>
    <xf numFmtId="0" fontId="3" fillId="3" borderId="0" xfId="0" applyFont="1" applyFill="1" applyAlignment="1" applyProtection="1">
      <alignment horizontal="centerContinuous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37" fontId="2" fillId="3" borderId="0" xfId="0" applyNumberFormat="1" applyFont="1" applyFill="1" applyAlignment="1" applyProtection="1">
      <alignment horizontal="centerContinuous"/>
    </xf>
    <xf numFmtId="0" fontId="6" fillId="3" borderId="0" xfId="0" applyFont="1" applyFill="1" applyAlignment="1">
      <alignment horizontal="centerContinuous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3" fillId="3" borderId="0" xfId="0" applyFont="1" applyFill="1" applyBorder="1"/>
    <xf numFmtId="38" fontId="3" fillId="3" borderId="0" xfId="1" applyNumberFormat="1" applyFont="1" applyFill="1" applyBorder="1"/>
    <xf numFmtId="0" fontId="10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3" borderId="0" xfId="0" applyFill="1" applyBorder="1"/>
    <xf numFmtId="0" fontId="3" fillId="3" borderId="0" xfId="0" applyFont="1" applyFill="1" applyBorder="1" applyProtection="1"/>
    <xf numFmtId="0" fontId="7" fillId="3" borderId="1" xfId="0" applyFont="1" applyFill="1" applyBorder="1"/>
    <xf numFmtId="0" fontId="2" fillId="3" borderId="1" xfId="0" applyFont="1" applyFill="1" applyBorder="1" applyAlignment="1" applyProtection="1">
      <alignment horizontal="center"/>
    </xf>
    <xf numFmtId="0" fontId="3" fillId="4" borderId="0" xfId="0" applyFont="1" applyFill="1"/>
    <xf numFmtId="0" fontId="3" fillId="4" borderId="0" xfId="0" applyFont="1" applyFill="1" applyProtection="1"/>
    <xf numFmtId="166" fontId="6" fillId="3" borderId="0" xfId="1" applyNumberFormat="1" applyFont="1" applyFill="1"/>
    <xf numFmtId="1" fontId="6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Protection="1"/>
    <xf numFmtId="37" fontId="6" fillId="3" borderId="0" xfId="0" applyNumberFormat="1" applyFont="1" applyFill="1" applyAlignment="1" applyProtection="1">
      <alignment horizontal="centerContinuous"/>
    </xf>
    <xf numFmtId="37" fontId="6" fillId="3" borderId="0" xfId="0" applyNumberFormat="1" applyFont="1" applyFill="1" applyProtection="1"/>
    <xf numFmtId="37" fontId="7" fillId="3" borderId="0" xfId="0" applyNumberFormat="1" applyFont="1" applyFill="1" applyAlignment="1" applyProtection="1">
      <alignment horizontal="centerContinuous"/>
    </xf>
    <xf numFmtId="38" fontId="6" fillId="3" borderId="0" xfId="1" applyNumberFormat="1" applyFont="1" applyFill="1" applyAlignment="1">
      <alignment horizontal="centerContinuous"/>
    </xf>
    <xf numFmtId="0" fontId="7" fillId="3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right"/>
    </xf>
    <xf numFmtId="38" fontId="6" fillId="3" borderId="0" xfId="1" applyNumberFormat="1" applyFont="1" applyFill="1" applyProtection="1"/>
    <xf numFmtId="38" fontId="6" fillId="3" borderId="3" xfId="0" applyNumberFormat="1" applyFont="1" applyFill="1" applyBorder="1"/>
    <xf numFmtId="9" fontId="6" fillId="3" borderId="0" xfId="10" applyFont="1" applyFill="1" applyProtection="1"/>
    <xf numFmtId="0" fontId="6" fillId="4" borderId="0" xfId="0" applyFont="1" applyFill="1" applyProtection="1"/>
    <xf numFmtId="0" fontId="8" fillId="3" borderId="0" xfId="0" applyFont="1" applyFill="1" applyProtection="1"/>
    <xf numFmtId="0" fontId="8" fillId="3" borderId="0" xfId="0" applyFont="1" applyFill="1"/>
    <xf numFmtId="0" fontId="5" fillId="3" borderId="0" xfId="0" applyFont="1" applyFill="1" applyAlignment="1">
      <alignment horizontal="centerContinuous"/>
    </xf>
    <xf numFmtId="0" fontId="5" fillId="3" borderId="0" xfId="0" applyFont="1" applyFill="1" applyAlignment="1" applyProtection="1">
      <alignment horizontal="centerContinuous"/>
    </xf>
    <xf numFmtId="0" fontId="11" fillId="3" borderId="0" xfId="0" applyFont="1" applyFill="1" applyAlignment="1" applyProtection="1">
      <alignment horizontal="centerContinuous"/>
    </xf>
    <xf numFmtId="0" fontId="8" fillId="3" borderId="0" xfId="0" applyFont="1" applyFill="1" applyAlignment="1" applyProtection="1">
      <alignment horizontal="centerContinuous"/>
    </xf>
    <xf numFmtId="0" fontId="8" fillId="0" borderId="0" xfId="0" applyFont="1"/>
    <xf numFmtId="38" fontId="8" fillId="3" borderId="0" xfId="1" applyNumberFormat="1" applyFont="1" applyFill="1"/>
    <xf numFmtId="5" fontId="8" fillId="0" borderId="0" xfId="0" applyNumberFormat="1" applyFont="1" applyBorder="1" applyProtection="1"/>
    <xf numFmtId="6" fontId="8" fillId="3" borderId="0" xfId="3" applyNumberFormat="1" applyFont="1" applyFill="1" applyProtection="1"/>
    <xf numFmtId="0" fontId="5" fillId="0" borderId="0" xfId="0" applyFont="1" applyProtection="1"/>
    <xf numFmtId="0" fontId="4" fillId="3" borderId="0" xfId="0" applyFont="1" applyFill="1" applyAlignment="1" applyProtection="1">
      <alignment horizontal="centerContinuous"/>
    </xf>
    <xf numFmtId="5" fontId="5" fillId="0" borderId="0" xfId="0" applyNumberFormat="1" applyFont="1" applyBorder="1" applyProtection="1"/>
    <xf numFmtId="37" fontId="13" fillId="0" borderId="0" xfId="0" applyNumberFormat="1" applyFont="1" applyProtection="1"/>
    <xf numFmtId="37" fontId="5" fillId="0" borderId="0" xfId="0" applyNumberFormat="1" applyFont="1" applyProtection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right"/>
    </xf>
    <xf numFmtId="0" fontId="8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4" fillId="3" borderId="0" xfId="0" applyFont="1" applyFill="1" applyBorder="1"/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3" fillId="0" borderId="0" xfId="0" applyFont="1" applyFill="1"/>
    <xf numFmtId="38" fontId="3" fillId="0" borderId="0" xfId="1" applyNumberFormat="1" applyFont="1" applyFill="1"/>
    <xf numFmtId="6" fontId="3" fillId="0" borderId="0" xfId="3" applyNumberFormat="1" applyFont="1" applyFill="1" applyBorder="1"/>
    <xf numFmtId="38" fontId="6" fillId="3" borderId="0" xfId="0" applyNumberFormat="1" applyFont="1" applyFill="1" applyBorder="1"/>
    <xf numFmtId="0" fontId="6" fillId="0" borderId="0" xfId="0" applyFont="1" applyFill="1" applyBorder="1"/>
    <xf numFmtId="38" fontId="6" fillId="0" borderId="0" xfId="0" applyNumberFormat="1" applyFont="1" applyFill="1" applyBorder="1"/>
    <xf numFmtId="1" fontId="6" fillId="3" borderId="0" xfId="1" quotePrefix="1" applyNumberFormat="1" applyFont="1" applyFill="1" applyBorder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6" fillId="3" borderId="0" xfId="0" applyFont="1" applyFill="1" applyBorder="1" applyAlignment="1">
      <alignment horizontal="centerContinuous"/>
    </xf>
    <xf numFmtId="166" fontId="6" fillId="2" borderId="0" xfId="0" applyNumberFormat="1" applyFont="1" applyFill="1" applyProtection="1">
      <protection locked="0"/>
    </xf>
    <xf numFmtId="166" fontId="6" fillId="2" borderId="0" xfId="1" applyNumberFormat="1" applyFont="1" applyFill="1" applyProtection="1">
      <protection locked="0"/>
    </xf>
    <xf numFmtId="166" fontId="6" fillId="2" borderId="4" xfId="1" applyNumberFormat="1" applyFont="1" applyFill="1" applyBorder="1" applyProtection="1">
      <protection locked="0"/>
    </xf>
    <xf numFmtId="0" fontId="6" fillId="0" borderId="0" xfId="0" applyFont="1" applyFill="1"/>
    <xf numFmtId="166" fontId="6" fillId="3" borderId="0" xfId="0" applyNumberFormat="1" applyFont="1" applyFill="1"/>
    <xf numFmtId="0" fontId="3" fillId="3" borderId="0" xfId="9" applyFill="1"/>
    <xf numFmtId="0" fontId="7" fillId="3" borderId="0" xfId="0" applyFont="1" applyFill="1" applyAlignment="1" applyProtection="1">
      <alignment horizontal="center"/>
    </xf>
    <xf numFmtId="0" fontId="7" fillId="3" borderId="0" xfId="0" applyFont="1" applyFill="1" applyAlignment="1">
      <alignment horizontal="center"/>
    </xf>
    <xf numFmtId="41" fontId="3" fillId="3" borderId="0" xfId="1" applyNumberFormat="1" applyFont="1" applyFill="1"/>
    <xf numFmtId="41" fontId="3" fillId="3" borderId="1" xfId="1" applyNumberFormat="1" applyFont="1" applyFill="1" applyBorder="1"/>
    <xf numFmtId="41" fontId="3" fillId="3" borderId="5" xfId="1" applyNumberFormat="1" applyFont="1" applyFill="1" applyBorder="1"/>
    <xf numFmtId="42" fontId="3" fillId="3" borderId="0" xfId="3" applyNumberFormat="1" applyFont="1" applyFill="1"/>
    <xf numFmtId="42" fontId="3" fillId="3" borderId="0" xfId="1" applyNumberFormat="1" applyFont="1" applyFill="1"/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41" fontId="3" fillId="2" borderId="6" xfId="1" applyNumberFormat="1" applyFont="1" applyFill="1" applyBorder="1" applyProtection="1">
      <protection locked="0"/>
    </xf>
    <xf numFmtId="41" fontId="3" fillId="2" borderId="0" xfId="1" applyNumberFormat="1" applyFont="1" applyFill="1" applyProtection="1">
      <protection locked="0"/>
    </xf>
    <xf numFmtId="41" fontId="3" fillId="2" borderId="7" xfId="1" applyNumberFormat="1" applyFont="1" applyFill="1" applyBorder="1" applyProtection="1">
      <protection locked="0"/>
    </xf>
    <xf numFmtId="41" fontId="3" fillId="2" borderId="8" xfId="1" applyNumberFormat="1" applyFont="1" applyFill="1" applyBorder="1" applyProtection="1">
      <protection locked="0"/>
    </xf>
    <xf numFmtId="41" fontId="3" fillId="2" borderId="9" xfId="1" applyNumberFormat="1" applyFont="1" applyFill="1" applyBorder="1" applyProtection="1">
      <protection locked="0"/>
    </xf>
    <xf numFmtId="41" fontId="3" fillId="2" borderId="1" xfId="1" applyNumberFormat="1" applyFont="1" applyFill="1" applyBorder="1" applyProtection="1">
      <protection locked="0"/>
    </xf>
    <xf numFmtId="41" fontId="3" fillId="2" borderId="10" xfId="1" applyNumberFormat="1" applyFont="1" applyFill="1" applyBorder="1" applyProtection="1">
      <protection locked="0"/>
    </xf>
    <xf numFmtId="0" fontId="3" fillId="3" borderId="12" xfId="0" applyFont="1" applyFill="1" applyBorder="1"/>
    <xf numFmtId="0" fontId="6" fillId="3" borderId="12" xfId="0" applyFont="1" applyFill="1" applyBorder="1"/>
    <xf numFmtId="0" fontId="0" fillId="3" borderId="12" xfId="0" applyFill="1" applyBorder="1"/>
    <xf numFmtId="0" fontId="10" fillId="3" borderId="12" xfId="0" applyFont="1" applyFill="1" applyBorder="1" applyAlignment="1">
      <alignment horizontal="center"/>
    </xf>
    <xf numFmtId="41" fontId="3" fillId="2" borderId="13" xfId="1" applyNumberFormat="1" applyFont="1" applyFill="1" applyBorder="1" applyProtection="1">
      <protection locked="0"/>
    </xf>
    <xf numFmtId="41" fontId="3" fillId="2" borderId="14" xfId="1" applyNumberFormat="1" applyFont="1" applyFill="1" applyBorder="1" applyProtection="1">
      <protection locked="0"/>
    </xf>
    <xf numFmtId="42" fontId="3" fillId="2" borderId="5" xfId="3" applyNumberFormat="1" applyFont="1" applyFill="1" applyBorder="1" applyProtection="1">
      <protection locked="0"/>
    </xf>
    <xf numFmtId="42" fontId="3" fillId="2" borderId="15" xfId="3" applyNumberFormat="1" applyFont="1" applyFill="1" applyBorder="1" applyProtection="1">
      <protection locked="0"/>
    </xf>
    <xf numFmtId="42" fontId="3" fillId="2" borderId="0" xfId="3" applyNumberFormat="1" applyFont="1" applyFill="1" applyProtection="1">
      <protection locked="0"/>
    </xf>
    <xf numFmtId="42" fontId="3" fillId="2" borderId="16" xfId="3" applyNumberFormat="1" applyFont="1" applyFill="1" applyBorder="1" applyProtection="1">
      <protection locked="0"/>
    </xf>
    <xf numFmtId="41" fontId="3" fillId="2" borderId="4" xfId="1" applyNumberFormat="1" applyFont="1" applyFill="1" applyBorder="1" applyProtection="1">
      <protection locked="0"/>
    </xf>
    <xf numFmtId="41" fontId="3" fillId="2" borderId="17" xfId="1" applyNumberFormat="1" applyFont="1" applyFill="1" applyBorder="1" applyProtection="1">
      <protection locked="0"/>
    </xf>
    <xf numFmtId="41" fontId="3" fillId="3" borderId="0" xfId="0" applyNumberFormat="1" applyFont="1" applyFill="1" applyProtection="1"/>
    <xf numFmtId="41" fontId="10" fillId="3" borderId="0" xfId="0" applyNumberFormat="1" applyFont="1" applyFill="1" applyBorder="1" applyAlignment="1">
      <alignment horizontal="center"/>
    </xf>
    <xf numFmtId="41" fontId="3" fillId="3" borderId="0" xfId="0" applyNumberFormat="1" applyFont="1" applyFill="1"/>
    <xf numFmtId="42" fontId="3" fillId="2" borderId="4" xfId="3" applyNumberFormat="1" applyFont="1" applyFill="1" applyBorder="1" applyProtection="1">
      <protection locked="0"/>
    </xf>
    <xf numFmtId="0" fontId="10" fillId="3" borderId="0" xfId="0" applyFont="1" applyFill="1" applyAlignment="1">
      <alignment horizontal="left"/>
    </xf>
    <xf numFmtId="41" fontId="6" fillId="2" borderId="4" xfId="0" applyNumberFormat="1" applyFont="1" applyFill="1" applyBorder="1" applyProtection="1">
      <protection locked="0"/>
    </xf>
    <xf numFmtId="41" fontId="10" fillId="3" borderId="0" xfId="0" applyNumberFormat="1" applyFont="1" applyFill="1" applyBorder="1"/>
    <xf numFmtId="41" fontId="6" fillId="2" borderId="0" xfId="0" applyNumberFormat="1" applyFont="1" applyFill="1" applyBorder="1" applyProtection="1">
      <protection locked="0"/>
    </xf>
    <xf numFmtId="41" fontId="0" fillId="3" borderId="0" xfId="0" applyNumberFormat="1" applyFill="1" applyBorder="1"/>
    <xf numFmtId="41" fontId="6" fillId="3" borderId="0" xfId="0" applyNumberFormat="1" applyFont="1" applyFill="1" applyBorder="1"/>
    <xf numFmtId="41" fontId="6" fillId="2" borderId="8" xfId="1" applyNumberFormat="1" applyFont="1" applyFill="1" applyBorder="1" applyProtection="1">
      <protection locked="0"/>
    </xf>
    <xf numFmtId="41" fontId="6" fillId="2" borderId="0" xfId="1" applyNumberFormat="1" applyFont="1" applyFill="1" applyBorder="1" applyProtection="1">
      <protection locked="0"/>
    </xf>
    <xf numFmtId="41" fontId="10" fillId="3" borderId="0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0" borderId="0" xfId="0" applyFont="1" applyBorder="1" applyAlignment="1" applyProtection="1"/>
    <xf numFmtId="0" fontId="7" fillId="0" borderId="0" xfId="0" applyFont="1" applyAlignment="1" applyProtection="1">
      <protection locked="0"/>
    </xf>
    <xf numFmtId="41" fontId="3" fillId="3" borderId="0" xfId="1" applyNumberFormat="1" applyFont="1" applyFill="1" applyProtection="1"/>
    <xf numFmtId="41" fontId="3" fillId="3" borderId="3" xfId="1" applyNumberFormat="1" applyFont="1" applyFill="1" applyBorder="1"/>
    <xf numFmtId="41" fontId="3" fillId="3" borderId="3" xfId="1" applyNumberFormat="1" applyFont="1" applyFill="1" applyBorder="1" applyProtection="1"/>
    <xf numFmtId="41" fontId="6" fillId="2" borderId="0" xfId="1" applyNumberFormat="1" applyFont="1" applyFill="1" applyProtection="1">
      <protection locked="0"/>
    </xf>
    <xf numFmtId="41" fontId="6" fillId="3" borderId="0" xfId="1" applyNumberFormat="1" applyFont="1" applyFill="1"/>
    <xf numFmtId="41" fontId="6" fillId="2" borderId="18" xfId="1" applyNumberFormat="1" applyFont="1" applyFill="1" applyBorder="1" applyProtection="1">
      <protection locked="0"/>
    </xf>
    <xf numFmtId="41" fontId="6" fillId="3" borderId="0" xfId="0" applyNumberFormat="1" applyFont="1" applyFill="1"/>
    <xf numFmtId="41" fontId="6" fillId="2" borderId="0" xfId="0" applyNumberFormat="1" applyFont="1" applyFill="1" applyProtection="1">
      <protection locked="0"/>
    </xf>
    <xf numFmtId="41" fontId="6" fillId="2" borderId="4" xfId="1" applyNumberFormat="1" applyFont="1" applyFill="1" applyBorder="1" applyProtection="1">
      <protection locked="0"/>
    </xf>
    <xf numFmtId="0" fontId="7" fillId="3" borderId="1" xfId="0" applyFont="1" applyFill="1" applyBorder="1" applyAlignment="1">
      <alignment horizontal="centerContinuous"/>
    </xf>
    <xf numFmtId="0" fontId="7" fillId="3" borderId="1" xfId="0" applyFont="1" applyFill="1" applyBorder="1" applyAlignment="1" applyProtection="1">
      <alignment horizontal="centerContinuous"/>
    </xf>
    <xf numFmtId="41" fontId="6" fillId="2" borderId="1" xfId="1" applyNumberFormat="1" applyFont="1" applyFill="1" applyBorder="1" applyProtection="1">
      <protection locked="0"/>
    </xf>
    <xf numFmtId="41" fontId="6" fillId="3" borderId="1" xfId="1" applyNumberFormat="1" applyFont="1" applyFill="1" applyBorder="1"/>
    <xf numFmtId="41" fontId="6" fillId="2" borderId="5" xfId="1" applyNumberFormat="1" applyFont="1" applyFill="1" applyBorder="1" applyProtection="1">
      <protection locked="0"/>
    </xf>
    <xf numFmtId="41" fontId="6" fillId="2" borderId="11" xfId="1" applyNumberFormat="1" applyFont="1" applyFill="1" applyBorder="1" applyProtection="1">
      <protection locked="0"/>
    </xf>
    <xf numFmtId="41" fontId="6" fillId="2" borderId="19" xfId="1" applyNumberFormat="1" applyFont="1" applyFill="1" applyBorder="1" applyProtection="1">
      <protection locked="0"/>
    </xf>
    <xf numFmtId="41" fontId="6" fillId="2" borderId="20" xfId="1" applyNumberFormat="1" applyFont="1" applyFill="1" applyBorder="1" applyProtection="1">
      <protection locked="0"/>
    </xf>
    <xf numFmtId="41" fontId="6" fillId="2" borderId="17" xfId="1" applyNumberFormat="1" applyFont="1" applyFill="1" applyBorder="1" applyProtection="1">
      <protection locked="0"/>
    </xf>
    <xf numFmtId="41" fontId="6" fillId="2" borderId="21" xfId="1" applyNumberFormat="1" applyFont="1" applyFill="1" applyBorder="1" applyProtection="1">
      <protection locked="0"/>
    </xf>
    <xf numFmtId="42" fontId="6" fillId="2" borderId="0" xfId="3" applyNumberFormat="1" applyFont="1" applyFill="1" applyProtection="1">
      <protection locked="0"/>
    </xf>
    <xf numFmtId="42" fontId="6" fillId="2" borderId="5" xfId="3" applyNumberFormat="1" applyFont="1" applyFill="1" applyBorder="1" applyProtection="1">
      <protection locked="0"/>
    </xf>
    <xf numFmtId="41" fontId="6" fillId="2" borderId="22" xfId="1" applyNumberFormat="1" applyFont="1" applyFill="1" applyBorder="1" applyProtection="1">
      <protection locked="0"/>
    </xf>
    <xf numFmtId="41" fontId="6" fillId="3" borderId="0" xfId="1" applyNumberFormat="1" applyFont="1" applyFill="1" applyAlignment="1">
      <alignment horizontal="centerContinuous"/>
    </xf>
    <xf numFmtId="41" fontId="6" fillId="3" borderId="0" xfId="0" applyNumberFormat="1" applyFont="1" applyFill="1" applyAlignment="1">
      <alignment horizontal="centerContinuous"/>
    </xf>
    <xf numFmtId="42" fontId="6" fillId="2" borderId="4" xfId="3" applyNumberFormat="1" applyFont="1" applyFill="1" applyBorder="1" applyProtection="1">
      <protection locked="0"/>
    </xf>
    <xf numFmtId="42" fontId="6" fillId="2" borderId="1" xfId="3" applyNumberFormat="1" applyFont="1" applyFill="1" applyBorder="1" applyProtection="1">
      <protection locked="0"/>
    </xf>
    <xf numFmtId="41" fontId="6" fillId="2" borderId="6" xfId="1" applyNumberFormat="1" applyFont="1" applyFill="1" applyBorder="1" applyProtection="1">
      <protection locked="0"/>
    </xf>
    <xf numFmtId="41" fontId="6" fillId="2" borderId="7" xfId="1" applyNumberFormat="1" applyFont="1" applyFill="1" applyBorder="1" applyProtection="1">
      <protection locked="0"/>
    </xf>
    <xf numFmtId="41" fontId="6" fillId="2" borderId="9" xfId="1" applyNumberFormat="1" applyFont="1" applyFill="1" applyBorder="1" applyProtection="1">
      <protection locked="0"/>
    </xf>
    <xf numFmtId="41" fontId="6" fillId="2" borderId="10" xfId="1" applyNumberFormat="1" applyFont="1" applyFill="1" applyBorder="1" applyProtection="1">
      <protection locked="0"/>
    </xf>
    <xf numFmtId="0" fontId="6" fillId="3" borderId="0" xfId="0" applyFont="1" applyFill="1" applyBorder="1" applyProtection="1"/>
    <xf numFmtId="0" fontId="6" fillId="3" borderId="12" xfId="0" applyFont="1" applyFill="1" applyBorder="1" applyProtection="1"/>
    <xf numFmtId="42" fontId="3" fillId="3" borderId="0" xfId="10" applyNumberFormat="1" applyFont="1" applyFill="1"/>
    <xf numFmtId="41" fontId="6" fillId="2" borderId="23" xfId="1" applyNumberFormat="1" applyFont="1" applyFill="1" applyBorder="1" applyProtection="1">
      <protection locked="0"/>
    </xf>
    <xf numFmtId="42" fontId="6" fillId="3" borderId="0" xfId="0" applyNumberFormat="1" applyFont="1" applyFill="1" applyProtection="1"/>
    <xf numFmtId="42" fontId="6" fillId="3" borderId="0" xfId="3" applyNumberFormat="1" applyFont="1" applyFill="1" applyProtection="1"/>
    <xf numFmtId="0" fontId="4" fillId="3" borderId="0" xfId="0" applyFont="1" applyFill="1" applyAlignment="1" applyProtection="1">
      <alignment horizontal="center"/>
    </xf>
    <xf numFmtId="0" fontId="4" fillId="3" borderId="0" xfId="0" applyFont="1" applyFill="1"/>
    <xf numFmtId="37" fontId="4" fillId="3" borderId="0" xfId="0" applyNumberFormat="1" applyFont="1" applyFill="1" applyAlignment="1" applyProtection="1">
      <alignment horizontal="centerContinuous"/>
    </xf>
    <xf numFmtId="0" fontId="4" fillId="3" borderId="0" xfId="0" applyFont="1" applyFill="1" applyProtection="1"/>
    <xf numFmtId="0" fontId="4" fillId="3" borderId="1" xfId="0" applyFont="1" applyFill="1" applyBorder="1"/>
    <xf numFmtId="37" fontId="4" fillId="3" borderId="1" xfId="0" applyNumberFormat="1" applyFont="1" applyFill="1" applyBorder="1" applyAlignment="1" applyProtection="1">
      <alignment horizontal="centerContinuous"/>
    </xf>
    <xf numFmtId="0" fontId="4" fillId="3" borderId="1" xfId="0" applyFont="1" applyFill="1" applyBorder="1" applyAlignment="1" applyProtection="1">
      <alignment horizontal="centerContinuous"/>
    </xf>
    <xf numFmtId="41" fontId="5" fillId="2" borderId="0" xfId="1" applyNumberFormat="1" applyFont="1" applyFill="1" applyProtection="1">
      <protection locked="0"/>
    </xf>
    <xf numFmtId="41" fontId="5" fillId="2" borderId="24" xfId="1" applyNumberFormat="1" applyFont="1" applyFill="1" applyBorder="1" applyProtection="1">
      <protection locked="0"/>
    </xf>
    <xf numFmtId="41" fontId="5" fillId="2" borderId="0" xfId="0" applyNumberFormat="1" applyFont="1" applyFill="1" applyProtection="1">
      <protection locked="0"/>
    </xf>
    <xf numFmtId="41" fontId="5" fillId="2" borderId="24" xfId="0" applyNumberFormat="1" applyFont="1" applyFill="1" applyBorder="1" applyProtection="1">
      <protection locked="0"/>
    </xf>
    <xf numFmtId="41" fontId="5" fillId="2" borderId="0" xfId="3" applyNumberFormat="1" applyFont="1" applyFill="1" applyBorder="1" applyProtection="1">
      <protection locked="0"/>
    </xf>
    <xf numFmtId="41" fontId="5" fillId="2" borderId="24" xfId="3" applyNumberFormat="1" applyFont="1" applyFill="1" applyBorder="1" applyAlignment="1" applyProtection="1">
      <protection locked="0"/>
    </xf>
    <xf numFmtId="41" fontId="5" fillId="2" borderId="8" xfId="1" applyNumberFormat="1" applyFont="1" applyFill="1" applyBorder="1" applyProtection="1">
      <protection locked="0"/>
    </xf>
    <xf numFmtId="41" fontId="5" fillId="2" borderId="13" xfId="1" applyNumberFormat="1" applyFont="1" applyFill="1" applyBorder="1" applyProtection="1">
      <protection locked="0"/>
    </xf>
    <xf numFmtId="41" fontId="5" fillId="2" borderId="8" xfId="0" applyNumberFormat="1" applyFont="1" applyFill="1" applyBorder="1" applyProtection="1">
      <protection locked="0"/>
    </xf>
    <xf numFmtId="41" fontId="5" fillId="2" borderId="13" xfId="0" applyNumberFormat="1" applyFont="1" applyFill="1" applyBorder="1" applyProtection="1">
      <protection locked="0"/>
    </xf>
    <xf numFmtId="41" fontId="5" fillId="2" borderId="8" xfId="3" applyNumberFormat="1" applyFont="1" applyFill="1" applyBorder="1" applyProtection="1">
      <protection locked="0"/>
    </xf>
    <xf numFmtId="41" fontId="5" fillId="2" borderId="13" xfId="3" applyNumberFormat="1" applyFont="1" applyFill="1" applyBorder="1" applyAlignment="1" applyProtection="1">
      <protection locked="0"/>
    </xf>
    <xf numFmtId="41" fontId="5" fillId="2" borderId="13" xfId="0" applyNumberFormat="1" applyFont="1" applyFill="1" applyBorder="1" applyAlignment="1" applyProtection="1">
      <protection locked="0"/>
    </xf>
    <xf numFmtId="41" fontId="5" fillId="2" borderId="3" xfId="0" applyNumberFormat="1" applyFont="1" applyFill="1" applyBorder="1" applyProtection="1">
      <protection locked="0"/>
    </xf>
    <xf numFmtId="41" fontId="5" fillId="2" borderId="25" xfId="0" applyNumberFormat="1" applyFont="1" applyFill="1" applyBorder="1" applyProtection="1">
      <protection locked="0"/>
    </xf>
    <xf numFmtId="0" fontId="4" fillId="3" borderId="0" xfId="0" applyFont="1" applyFill="1" applyAlignment="1">
      <alignment horizontal="center"/>
    </xf>
    <xf numFmtId="0" fontId="11" fillId="3" borderId="0" xfId="0" applyFont="1" applyFill="1" applyAlignment="1" applyProtection="1">
      <alignment horizontal="center"/>
    </xf>
    <xf numFmtId="41" fontId="8" fillId="3" borderId="0" xfId="1" applyNumberFormat="1" applyFont="1" applyFill="1"/>
    <xf numFmtId="41" fontId="8" fillId="2" borderId="1" xfId="1" applyNumberFormat="1" applyFont="1" applyFill="1" applyBorder="1" applyProtection="1">
      <protection locked="0"/>
    </xf>
    <xf numFmtId="41" fontId="8" fillId="2" borderId="0" xfId="1" applyNumberFormat="1" applyFont="1" applyFill="1" applyProtection="1">
      <protection locked="0"/>
    </xf>
    <xf numFmtId="41" fontId="8" fillId="2" borderId="8" xfId="1" applyNumberFormat="1" applyFont="1" applyFill="1" applyBorder="1" applyProtection="1">
      <protection locked="0"/>
    </xf>
    <xf numFmtId="41" fontId="8" fillId="3" borderId="0" xfId="1" applyNumberFormat="1" applyFont="1" applyFill="1" applyProtection="1"/>
    <xf numFmtId="41" fontId="8" fillId="2" borderId="1" xfId="3" applyNumberFormat="1" applyFont="1" applyFill="1" applyBorder="1" applyProtection="1">
      <protection locked="0"/>
    </xf>
    <xf numFmtId="42" fontId="8" fillId="2" borderId="4" xfId="3" applyNumberFormat="1" applyFont="1" applyFill="1" applyBorder="1" applyProtection="1">
      <protection locked="0"/>
    </xf>
    <xf numFmtId="42" fontId="8" fillId="2" borderId="3" xfId="3" applyNumberFormat="1" applyFont="1" applyFill="1" applyBorder="1" applyProtection="1">
      <protection locked="0"/>
    </xf>
    <xf numFmtId="37" fontId="11" fillId="3" borderId="0" xfId="0" applyNumberFormat="1" applyFont="1" applyFill="1" applyAlignment="1" applyProtection="1">
      <alignment horizontal="centerContinuous"/>
    </xf>
    <xf numFmtId="37" fontId="11" fillId="3" borderId="0" xfId="0" applyNumberFormat="1" applyFont="1" applyFill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/>
    </xf>
    <xf numFmtId="37" fontId="11" fillId="3" borderId="1" xfId="0" applyNumberFormat="1" applyFont="1" applyFill="1" applyBorder="1" applyAlignment="1" applyProtection="1">
      <alignment horizontal="center"/>
    </xf>
    <xf numFmtId="41" fontId="8" fillId="2" borderId="13" xfId="1" applyNumberFormat="1" applyFont="1" applyFill="1" applyBorder="1" applyProtection="1">
      <protection locked="0"/>
    </xf>
    <xf numFmtId="41" fontId="8" fillId="2" borderId="14" xfId="1" applyNumberFormat="1" applyFont="1" applyFill="1" applyBorder="1" applyProtection="1">
      <protection locked="0"/>
    </xf>
    <xf numFmtId="42" fontId="8" fillId="2" borderId="0" xfId="3" applyNumberFormat="1" applyFont="1" applyFill="1" applyProtection="1">
      <protection locked="0"/>
    </xf>
    <xf numFmtId="42" fontId="8" fillId="2" borderId="16" xfId="3" applyNumberFormat="1" applyFont="1" applyFill="1" applyBorder="1" applyProtection="1">
      <protection locked="0"/>
    </xf>
    <xf numFmtId="42" fontId="8" fillId="2" borderId="5" xfId="3" applyNumberFormat="1" applyFont="1" applyFill="1" applyBorder="1" applyProtection="1">
      <protection locked="0"/>
    </xf>
    <xf numFmtId="42" fontId="8" fillId="2" borderId="15" xfId="3" applyNumberFormat="1" applyFont="1" applyFill="1" applyBorder="1" applyProtection="1">
      <protection locked="0"/>
    </xf>
    <xf numFmtId="41" fontId="8" fillId="3" borderId="0" xfId="0" applyNumberFormat="1" applyFont="1" applyFill="1" applyProtection="1"/>
    <xf numFmtId="41" fontId="8" fillId="3" borderId="0" xfId="0" applyNumberFormat="1" applyFont="1" applyFill="1" applyAlignment="1" applyProtection="1">
      <alignment horizontal="centerContinuous"/>
    </xf>
    <xf numFmtId="41" fontId="8" fillId="2" borderId="4" xfId="1" applyNumberFormat="1" applyFont="1" applyFill="1" applyBorder="1" applyProtection="1">
      <protection locked="0"/>
    </xf>
    <xf numFmtId="41" fontId="8" fillId="2" borderId="17" xfId="1" applyNumberFormat="1" applyFont="1" applyFill="1" applyBorder="1" applyProtection="1">
      <protection locked="0"/>
    </xf>
    <xf numFmtId="41" fontId="8" fillId="3" borderId="0" xfId="1" applyNumberFormat="1" applyFont="1" applyFill="1" applyBorder="1" applyProtection="1"/>
    <xf numFmtId="0" fontId="11" fillId="3" borderId="1" xfId="0" applyFont="1" applyFill="1" applyBorder="1" applyAlignment="1">
      <alignment horizontal="centerContinuous"/>
    </xf>
    <xf numFmtId="0" fontId="11" fillId="3" borderId="1" xfId="0" applyFont="1" applyFill="1" applyBorder="1" applyAlignment="1" applyProtection="1">
      <alignment horizontal="centerContinuous"/>
    </xf>
    <xf numFmtId="0" fontId="11" fillId="3" borderId="1" xfId="0" applyFont="1" applyFill="1" applyBorder="1" applyAlignment="1">
      <alignment horizontal="center"/>
    </xf>
    <xf numFmtId="41" fontId="8" fillId="2" borderId="0" xfId="0" applyNumberFormat="1" applyFont="1" applyFill="1" applyBorder="1" applyProtection="1">
      <protection locked="0"/>
    </xf>
    <xf numFmtId="41" fontId="8" fillId="2" borderId="8" xfId="0" applyNumberFormat="1" applyFont="1" applyFill="1" applyBorder="1" applyProtection="1">
      <protection locked="0"/>
    </xf>
    <xf numFmtId="41" fontId="8" fillId="2" borderId="0" xfId="3" applyNumberFormat="1" applyFont="1" applyFill="1" applyBorder="1" applyProtection="1">
      <protection locked="0"/>
    </xf>
    <xf numFmtId="0" fontId="8" fillId="3" borderId="0" xfId="0" applyFont="1" applyFill="1" applyBorder="1" applyProtection="1"/>
    <xf numFmtId="0" fontId="12" fillId="3" borderId="0" xfId="0" applyFont="1" applyFill="1" applyAlignment="1">
      <alignment horizontal="left"/>
    </xf>
    <xf numFmtId="41" fontId="3" fillId="3" borderId="0" xfId="1" applyNumberFormat="1" applyFont="1" applyFill="1" applyBorder="1"/>
    <xf numFmtId="41" fontId="3" fillId="2" borderId="26" xfId="3" applyNumberFormat="1" applyFont="1" applyFill="1" applyBorder="1" applyProtection="1">
      <protection locked="0"/>
    </xf>
    <xf numFmtId="41" fontId="3" fillId="3" borderId="0" xfId="3" applyNumberFormat="1" applyFont="1" applyFill="1"/>
    <xf numFmtId="41" fontId="3" fillId="2" borderId="0" xfId="1" applyNumberFormat="1" applyFont="1" applyFill="1" applyBorder="1" applyProtection="1">
      <protection locked="0"/>
    </xf>
    <xf numFmtId="41" fontId="3" fillId="2" borderId="27" xfId="1" applyNumberFormat="1" applyFont="1" applyFill="1" applyBorder="1" applyProtection="1">
      <protection locked="0"/>
    </xf>
    <xf numFmtId="41" fontId="3" fillId="2" borderId="28" xfId="1" applyNumberFormat="1" applyFont="1" applyFill="1" applyBorder="1" applyProtection="1">
      <protection locked="0"/>
    </xf>
    <xf numFmtId="42" fontId="3" fillId="2" borderId="3" xfId="3" applyNumberFormat="1" applyFont="1" applyFill="1" applyBorder="1" applyProtection="1">
      <protection locked="0"/>
    </xf>
    <xf numFmtId="41" fontId="3" fillId="2" borderId="5" xfId="1" applyNumberFormat="1" applyFont="1" applyFill="1" applyBorder="1" applyProtection="1">
      <protection locked="0"/>
    </xf>
    <xf numFmtId="0" fontId="7" fillId="0" borderId="0" xfId="0" applyFont="1" applyAlignment="1" applyProtection="1"/>
    <xf numFmtId="0" fontId="6" fillId="0" borderId="0" xfId="9" applyFont="1"/>
    <xf numFmtId="41" fontId="6" fillId="5" borderId="0" xfId="7">
      <alignment horizontal="center"/>
    </xf>
    <xf numFmtId="165" fontId="5" fillId="3" borderId="0" xfId="0" applyNumberFormat="1" applyFont="1" applyFill="1" applyAlignment="1" applyProtection="1">
      <alignment horizontal="left"/>
    </xf>
    <xf numFmtId="41" fontId="0" fillId="3" borderId="0" xfId="1" applyNumberFormat="1" applyFont="1" applyFill="1"/>
    <xf numFmtId="41" fontId="3" fillId="2" borderId="8" xfId="3" applyNumberFormat="1" applyFont="1" applyFill="1" applyBorder="1" applyProtection="1">
      <protection locked="0"/>
    </xf>
    <xf numFmtId="41" fontId="3" fillId="5" borderId="0" xfId="7" applyFont="1">
      <alignment horizontal="center"/>
    </xf>
    <xf numFmtId="41" fontId="6" fillId="2" borderId="29" xfId="3" applyNumberFormat="1" applyFont="1" applyFill="1" applyBorder="1" applyProtection="1">
      <protection locked="0"/>
    </xf>
    <xf numFmtId="0" fontId="6" fillId="0" borderId="0" xfId="0" applyFont="1" applyAlignment="1"/>
    <xf numFmtId="41" fontId="5" fillId="2" borderId="30" xfId="0" applyNumberFormat="1" applyFont="1" applyFill="1" applyBorder="1" applyProtection="1">
      <protection locked="0"/>
    </xf>
    <xf numFmtId="41" fontId="5" fillId="2" borderId="31" xfId="0" applyNumberFormat="1" applyFont="1" applyFill="1" applyBorder="1" applyProtection="1">
      <protection locked="0"/>
    </xf>
    <xf numFmtId="41" fontId="5" fillId="2" borderId="29" xfId="0" applyNumberFormat="1" applyFont="1" applyFill="1" applyBorder="1" applyProtection="1">
      <protection locked="0"/>
    </xf>
    <xf numFmtId="41" fontId="5" fillId="2" borderId="32" xfId="0" applyNumberFormat="1" applyFont="1" applyFill="1" applyBorder="1" applyProtection="1">
      <protection locked="0"/>
    </xf>
    <xf numFmtId="41" fontId="5" fillId="2" borderId="26" xfId="0" applyNumberFormat="1" applyFont="1" applyFill="1" applyBorder="1" applyProtection="1">
      <protection locked="0"/>
    </xf>
    <xf numFmtId="41" fontId="5" fillId="2" borderId="18" xfId="1" applyNumberFormat="1" applyFont="1" applyFill="1" applyBorder="1" applyProtection="1">
      <protection locked="0"/>
    </xf>
    <xf numFmtId="41" fontId="5" fillId="2" borderId="33" xfId="0" applyNumberFormat="1" applyFont="1" applyFill="1" applyBorder="1" applyProtection="1">
      <protection locked="0"/>
    </xf>
    <xf numFmtId="41" fontId="5" fillId="2" borderId="18" xfId="0" applyNumberFormat="1" applyFont="1" applyFill="1" applyBorder="1" applyProtection="1">
      <protection locked="0"/>
    </xf>
    <xf numFmtId="41" fontId="5" fillId="2" borderId="18" xfId="3" applyNumberFormat="1" applyFont="1" applyFill="1" applyBorder="1" applyProtection="1">
      <protection locked="0"/>
    </xf>
    <xf numFmtId="41" fontId="5" fillId="2" borderId="33" xfId="3" applyNumberFormat="1" applyFont="1" applyFill="1" applyBorder="1" applyAlignment="1" applyProtection="1">
      <protection locked="0"/>
    </xf>
    <xf numFmtId="41" fontId="3" fillId="5" borderId="0" xfId="7" applyFont="1" applyBorder="1">
      <alignment horizontal="center"/>
    </xf>
    <xf numFmtId="42" fontId="8" fillId="2" borderId="4" xfId="1" applyNumberFormat="1" applyFont="1" applyFill="1" applyBorder="1" applyProtection="1">
      <protection locked="0"/>
    </xf>
    <xf numFmtId="41" fontId="8" fillId="3" borderId="0" xfId="1" applyNumberFormat="1" applyFont="1" applyFill="1" applyBorder="1"/>
    <xf numFmtId="41" fontId="8" fillId="2" borderId="8" xfId="3" applyNumberFormat="1" applyFont="1" applyFill="1" applyBorder="1" applyProtection="1">
      <protection locked="0"/>
    </xf>
    <xf numFmtId="41" fontId="8" fillId="2" borderId="18" xfId="1" applyNumberFormat="1" applyFont="1" applyFill="1" applyBorder="1" applyProtection="1">
      <protection locked="0"/>
    </xf>
    <xf numFmtId="41" fontId="8" fillId="3" borderId="0" xfId="0" applyNumberFormat="1" applyFont="1" applyFill="1" applyBorder="1" applyProtection="1"/>
    <xf numFmtId="37" fontId="3" fillId="3" borderId="0" xfId="0" applyNumberFormat="1" applyFont="1" applyFill="1" applyAlignment="1" applyProtection="1">
      <alignment horizontal="left"/>
    </xf>
    <xf numFmtId="0" fontId="6" fillId="3" borderId="0" xfId="0" applyFont="1" applyFill="1" applyBorder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</xf>
    <xf numFmtId="0" fontId="6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6" fillId="4" borderId="0" xfId="0" applyFont="1" applyFill="1" applyAlignment="1" applyProtection="1">
      <alignment horizontal="left"/>
    </xf>
    <xf numFmtId="0" fontId="3" fillId="3" borderId="2" xfId="0" applyFont="1" applyFill="1" applyBorder="1" applyAlignment="1">
      <alignment horizontal="left"/>
    </xf>
    <xf numFmtId="165" fontId="7" fillId="3" borderId="0" xfId="0" applyNumberFormat="1" applyFont="1" applyFill="1" applyAlignment="1">
      <alignment horizontal="center"/>
    </xf>
    <xf numFmtId="37" fontId="3" fillId="3" borderId="0" xfId="0" applyNumberFormat="1" applyFont="1" applyFill="1" applyAlignment="1" applyProtection="1">
      <alignment horizontal="left"/>
    </xf>
    <xf numFmtId="0" fontId="7" fillId="3" borderId="1" xfId="0" applyFont="1" applyFill="1" applyBorder="1" applyAlignment="1">
      <alignment horizontal="left"/>
    </xf>
    <xf numFmtId="37" fontId="0" fillId="3" borderId="0" xfId="0" applyNumberFormat="1" applyFill="1" applyAlignment="1" applyProtection="1">
      <alignment horizontal="left"/>
    </xf>
    <xf numFmtId="37" fontId="3" fillId="3" borderId="0" xfId="0" applyNumberFormat="1" applyFont="1" applyFill="1" applyAlignment="1" applyProtection="1">
      <alignment horizontal="center"/>
    </xf>
    <xf numFmtId="165" fontId="2" fillId="3" borderId="0" xfId="0" applyNumberFormat="1" applyFont="1" applyFill="1" applyAlignment="1" applyProtection="1">
      <alignment horizontal="center"/>
    </xf>
    <xf numFmtId="165" fontId="7" fillId="3" borderId="0" xfId="0" applyNumberFormat="1" applyFont="1" applyFill="1" applyAlignment="1" applyProtection="1">
      <alignment horizontal="center"/>
    </xf>
    <xf numFmtId="37" fontId="7" fillId="3" borderId="0" xfId="0" applyNumberFormat="1" applyFont="1" applyFill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37" fontId="3" fillId="3" borderId="12" xfId="0" applyNumberFormat="1" applyFont="1" applyFill="1" applyBorder="1" applyAlignment="1" applyProtection="1">
      <alignment horizontal="left"/>
    </xf>
    <xf numFmtId="37" fontId="2" fillId="3" borderId="0" xfId="0" applyNumberFormat="1" applyFont="1" applyFill="1" applyAlignment="1" applyProtection="1">
      <alignment horizontal="center"/>
    </xf>
    <xf numFmtId="0" fontId="3" fillId="3" borderId="0" xfId="0" applyFont="1" applyFill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6" fillId="3" borderId="0" xfId="0" applyFont="1" applyFill="1" applyAlignment="1">
      <alignment horizontal="left"/>
    </xf>
    <xf numFmtId="0" fontId="6" fillId="0" borderId="0" xfId="9" applyFont="1"/>
    <xf numFmtId="0" fontId="6" fillId="3" borderId="12" xfId="0" applyFont="1" applyFill="1" applyBorder="1" applyAlignment="1">
      <alignment horizontal="left"/>
    </xf>
    <xf numFmtId="41" fontId="3" fillId="5" borderId="0" xfId="7" applyFont="1">
      <alignment horizontal="center"/>
    </xf>
    <xf numFmtId="164" fontId="2" fillId="3" borderId="0" xfId="0" applyNumberFormat="1" applyFont="1" applyFill="1" applyAlignment="1" applyProtection="1">
      <alignment horizontal="center"/>
    </xf>
    <xf numFmtId="164" fontId="7" fillId="3" borderId="0" xfId="0" applyNumberFormat="1" applyFont="1" applyFill="1" applyAlignment="1" applyProtection="1">
      <alignment horizontal="center"/>
    </xf>
    <xf numFmtId="0" fontId="3" fillId="4" borderId="0" xfId="0" applyFont="1" applyFill="1" applyAlignment="1">
      <alignment horizontal="left"/>
    </xf>
    <xf numFmtId="167" fontId="7" fillId="3" borderId="0" xfId="0" applyNumberFormat="1" applyFont="1" applyFill="1" applyAlignment="1" applyProtection="1">
      <alignment horizontal="center"/>
    </xf>
    <xf numFmtId="0" fontId="6" fillId="0" borderId="0" xfId="0" applyFont="1" applyAlignment="1" applyProtection="1">
      <alignment horizontal="left"/>
    </xf>
    <xf numFmtId="41" fontId="3" fillId="5" borderId="2" xfId="7" applyFont="1" applyBorder="1" applyAlignment="1">
      <alignment horizontal="left"/>
    </xf>
    <xf numFmtId="0" fontId="2" fillId="3" borderId="0" xfId="0" applyFont="1" applyFill="1" applyAlignment="1">
      <alignment horizontal="left"/>
    </xf>
    <xf numFmtId="165" fontId="5" fillId="3" borderId="0" xfId="0" applyNumberFormat="1" applyFont="1" applyFill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 applyProtection="1">
      <alignment horizontal="center"/>
    </xf>
    <xf numFmtId="165" fontId="11" fillId="3" borderId="0" xfId="0" applyNumberFormat="1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165" fontId="4" fillId="3" borderId="0" xfId="0" applyNumberFormat="1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Border="1" applyAlignment="1">
      <alignment horizontal="left"/>
    </xf>
    <xf numFmtId="41" fontId="3" fillId="2" borderId="35" xfId="1" applyNumberFormat="1" applyFont="1" applyFill="1" applyBorder="1" applyProtection="1">
      <protection locked="0"/>
    </xf>
    <xf numFmtId="41" fontId="3" fillId="2" borderId="34" xfId="1" applyNumberFormat="1" applyFont="1" applyFill="1" applyBorder="1" applyProtection="1">
      <protection locked="0"/>
    </xf>
    <xf numFmtId="41" fontId="3" fillId="2" borderId="20" xfId="1" applyNumberFormat="1" applyFont="1" applyFill="1" applyBorder="1" applyProtection="1">
      <protection locked="0"/>
    </xf>
    <xf numFmtId="37" fontId="0" fillId="3" borderId="0" xfId="0" applyNumberFormat="1" applyFont="1" applyFill="1" applyAlignment="1" applyProtection="1">
      <alignment horizontal="left"/>
    </xf>
    <xf numFmtId="37" fontId="0" fillId="3" borderId="0" xfId="0" applyNumberFormat="1" applyFont="1" applyFill="1" applyAlignment="1" applyProtection="1">
      <alignment horizontal="left"/>
    </xf>
    <xf numFmtId="41" fontId="6" fillId="0" borderId="0" xfId="0" applyNumberFormat="1" applyFont="1"/>
    <xf numFmtId="0" fontId="0" fillId="3" borderId="0" xfId="0" applyFont="1" applyFill="1" applyAlignment="1" applyProtection="1">
      <alignment horizontal="left"/>
    </xf>
  </cellXfs>
  <cellStyles count="11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Followed Hyperlink" xfId="5" builtinId="9" customBuiltin="1"/>
    <cellStyle name="Hyperlink" xfId="6" builtinId="8" customBuiltin="1"/>
    <cellStyle name="MH Blue w/ #" xfId="7" xr:uid="{00000000-0005-0000-0000-000006000000}"/>
    <cellStyle name="MH Yellow w/#" xfId="8" xr:uid="{00000000-0005-0000-0000-000007000000}"/>
    <cellStyle name="Normal" xfId="0" builtinId="0" customBuiltin="1"/>
    <cellStyle name="Normal_Sheet" xfId="9" xr:uid="{00000000-0005-0000-0000-000009000000}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zoomScaleNormal="100" workbookViewId="0">
      <selection activeCell="C1" sqref="C1:D1"/>
    </sheetView>
  </sheetViews>
  <sheetFormatPr defaultRowHeight="12.75" x14ac:dyDescent="0.2"/>
  <cols>
    <col min="1" max="7" width="12.7109375" style="6" customWidth="1"/>
    <col min="8" max="20" width="12.7109375" customWidth="1"/>
  </cols>
  <sheetData>
    <row r="1" spans="1:7" x14ac:dyDescent="0.2">
      <c r="B1" s="7" t="s">
        <v>0</v>
      </c>
      <c r="C1" s="266" t="s">
        <v>3</v>
      </c>
      <c r="D1" s="266"/>
      <c r="E1" s="239"/>
      <c r="F1" s="239"/>
      <c r="G1" s="139"/>
    </row>
    <row r="2" spans="1:7" x14ac:dyDescent="0.2">
      <c r="A2" s="5"/>
      <c r="B2" s="7" t="s">
        <v>2</v>
      </c>
      <c r="C2" s="266" t="s">
        <v>107</v>
      </c>
      <c r="D2" s="266"/>
      <c r="E2" s="239"/>
      <c r="F2" s="239"/>
      <c r="G2" s="139"/>
    </row>
    <row r="3" spans="1:7" x14ac:dyDescent="0.2">
      <c r="A3" s="5"/>
      <c r="C3" s="267" t="s">
        <v>166</v>
      </c>
      <c r="D3" s="267"/>
      <c r="E3" s="138"/>
      <c r="F3" s="138"/>
      <c r="G3" s="138"/>
    </row>
    <row r="4" spans="1:7" x14ac:dyDescent="0.2">
      <c r="A4" s="5"/>
      <c r="B4" s="5"/>
      <c r="C4" s="5"/>
      <c r="D4" s="5"/>
      <c r="E4" s="5"/>
    </row>
    <row r="5" spans="1:7" x14ac:dyDescent="0.2">
      <c r="A5" s="269" t="s">
        <v>5</v>
      </c>
      <c r="B5" s="269"/>
      <c r="C5" s="269"/>
      <c r="D5" s="269"/>
      <c r="E5" s="269"/>
      <c r="F5" s="269"/>
      <c r="G5" s="93"/>
    </row>
    <row r="6" spans="1:7" x14ac:dyDescent="0.2">
      <c r="A6" s="268" t="s">
        <v>109</v>
      </c>
      <c r="B6" s="268"/>
      <c r="C6" s="268"/>
      <c r="D6" s="268"/>
      <c r="E6" s="268"/>
      <c r="F6" s="268"/>
      <c r="G6" s="94"/>
    </row>
    <row r="7" spans="1:7" x14ac:dyDescent="0.2">
      <c r="A7" s="16"/>
      <c r="B7" s="16"/>
      <c r="C7" s="16"/>
      <c r="D7" s="16"/>
      <c r="E7" s="16"/>
      <c r="F7" s="16"/>
      <c r="G7" s="16"/>
    </row>
    <row r="8" spans="1:7" x14ac:dyDescent="0.2">
      <c r="A8" s="102" t="s">
        <v>117</v>
      </c>
      <c r="B8" s="36" t="s">
        <v>110</v>
      </c>
      <c r="C8" s="36"/>
      <c r="D8" s="36"/>
      <c r="E8" s="102" t="s">
        <v>111</v>
      </c>
      <c r="F8" s="102" t="s">
        <v>112</v>
      </c>
      <c r="G8" s="103"/>
    </row>
    <row r="9" spans="1:7" x14ac:dyDescent="0.2">
      <c r="A9" s="84" t="s">
        <v>169</v>
      </c>
      <c r="B9" s="270" t="s">
        <v>167</v>
      </c>
      <c r="C9" s="270"/>
      <c r="D9" s="270"/>
      <c r="E9" s="88">
        <v>10000</v>
      </c>
      <c r="F9" s="40"/>
      <c r="G9" s="40"/>
    </row>
    <row r="10" spans="1:7" x14ac:dyDescent="0.2">
      <c r="A10" s="41"/>
      <c r="B10" s="265" t="s">
        <v>168</v>
      </c>
      <c r="C10" s="265"/>
      <c r="D10" s="265"/>
      <c r="E10" s="40"/>
      <c r="F10" s="88">
        <f>E9</f>
        <v>10000</v>
      </c>
      <c r="G10" s="104" t="str">
        <f>IF(F10="","",IF(F10=10000,"«- Correct!","«- Try again!"))</f>
        <v>«- Correct!</v>
      </c>
    </row>
    <row r="11" spans="1:7" x14ac:dyDescent="0.2">
      <c r="A11" s="84" t="s">
        <v>170</v>
      </c>
      <c r="B11" s="313" t="s">
        <v>89</v>
      </c>
      <c r="C11" s="265"/>
      <c r="D11" s="265"/>
      <c r="E11" s="88">
        <v>1500</v>
      </c>
      <c r="F11" s="16"/>
      <c r="G11" s="40"/>
    </row>
    <row r="12" spans="1:7" x14ac:dyDescent="0.2">
      <c r="A12" s="41"/>
      <c r="B12" s="313" t="s">
        <v>95</v>
      </c>
      <c r="C12" s="265"/>
      <c r="D12" s="265"/>
      <c r="E12" s="40"/>
      <c r="F12" s="87">
        <f>E11</f>
        <v>1500</v>
      </c>
      <c r="G12" s="104" t="str">
        <f>IF(F12="","",IF(F12=1500,"«- Correct!","«- Try again!"))</f>
        <v>«- Correct!</v>
      </c>
    </row>
    <row r="13" spans="1:7" x14ac:dyDescent="0.2">
      <c r="A13" s="85" t="s">
        <v>171</v>
      </c>
      <c r="B13" s="265" t="s">
        <v>29</v>
      </c>
      <c r="C13" s="265"/>
      <c r="D13" s="265"/>
      <c r="E13" s="89">
        <v>1500</v>
      </c>
      <c r="F13" s="16"/>
      <c r="G13" s="40"/>
    </row>
    <row r="14" spans="1:7" x14ac:dyDescent="0.2">
      <c r="A14" s="42"/>
      <c r="B14" s="265" t="s">
        <v>77</v>
      </c>
      <c r="C14" s="265"/>
      <c r="D14" s="265"/>
      <c r="E14" s="40"/>
      <c r="F14" s="87">
        <f>E13</f>
        <v>1500</v>
      </c>
      <c r="G14" s="104" t="str">
        <f>IF(F14="","",IF(F14=1500,"«- Correct!","«- Try again!"))</f>
        <v>«- Correct!</v>
      </c>
    </row>
    <row r="15" spans="1:7" x14ac:dyDescent="0.2">
      <c r="A15" s="85" t="s">
        <v>172</v>
      </c>
      <c r="B15" s="265" t="s">
        <v>18</v>
      </c>
      <c r="C15" s="265"/>
      <c r="D15" s="265"/>
      <c r="E15" s="88">
        <v>1333</v>
      </c>
      <c r="F15" s="16"/>
      <c r="G15" s="40"/>
    </row>
    <row r="16" spans="1:7" x14ac:dyDescent="0.2">
      <c r="A16" s="42"/>
      <c r="B16" s="265" t="s">
        <v>154</v>
      </c>
      <c r="C16" s="265"/>
      <c r="D16" s="265"/>
      <c r="E16" s="40"/>
      <c r="F16" s="88">
        <f>E15</f>
        <v>1333</v>
      </c>
      <c r="G16" s="104" t="str">
        <f>IF(F16="","",IF(F16=1333,"«- Correct!","«- Try again!"))</f>
        <v>«- Correct!</v>
      </c>
    </row>
    <row r="17" spans="1:7" x14ac:dyDescent="0.2">
      <c r="A17" s="85" t="s">
        <v>173</v>
      </c>
      <c r="B17" s="313" t="s">
        <v>31</v>
      </c>
      <c r="C17" s="265"/>
      <c r="D17" s="265"/>
      <c r="E17" s="88">
        <v>3750</v>
      </c>
      <c r="F17" s="16"/>
      <c r="G17" s="40"/>
    </row>
    <row r="18" spans="1:7" x14ac:dyDescent="0.2">
      <c r="A18" s="42"/>
      <c r="B18" s="313" t="s">
        <v>67</v>
      </c>
      <c r="C18" s="265"/>
      <c r="D18" s="265"/>
      <c r="E18" s="40"/>
      <c r="F18" s="87">
        <f>E17</f>
        <v>3750</v>
      </c>
      <c r="G18" s="104" t="str">
        <f>IF(F18="","",IF(F18=3750,"«- Correct!","«- Try again!"))</f>
        <v>«- Correct!</v>
      </c>
    </row>
    <row r="19" spans="1:7" x14ac:dyDescent="0.2">
      <c r="A19" s="85" t="s">
        <v>174</v>
      </c>
      <c r="B19" s="265" t="s">
        <v>30</v>
      </c>
      <c r="C19" s="265"/>
      <c r="D19" s="265"/>
      <c r="E19" s="88">
        <v>700</v>
      </c>
      <c r="F19" s="16"/>
      <c r="G19" s="40"/>
    </row>
    <row r="20" spans="1:7" x14ac:dyDescent="0.2">
      <c r="A20" s="42"/>
      <c r="B20" s="265" t="s">
        <v>62</v>
      </c>
      <c r="C20" s="265"/>
      <c r="D20" s="265"/>
      <c r="E20" s="40"/>
      <c r="F20" s="87">
        <f>E19</f>
        <v>700</v>
      </c>
      <c r="G20" s="104" t="str">
        <f>IF(F20="","",IF(F20=700,"«- Correct!","«- Try again!"))</f>
        <v>«- Correct!</v>
      </c>
    </row>
    <row r="21" spans="1:7" x14ac:dyDescent="0.2">
      <c r="A21" s="85" t="s">
        <v>175</v>
      </c>
      <c r="B21" s="265" t="s">
        <v>24</v>
      </c>
      <c r="C21" s="265"/>
      <c r="D21" s="265"/>
      <c r="E21" s="88">
        <v>0</v>
      </c>
      <c r="F21" s="16"/>
      <c r="G21" s="40"/>
    </row>
    <row r="22" spans="1:7" x14ac:dyDescent="0.2">
      <c r="A22" s="42"/>
      <c r="B22" s="265" t="s">
        <v>75</v>
      </c>
      <c r="C22" s="265"/>
      <c r="D22" s="265"/>
      <c r="E22" s="40"/>
      <c r="F22" s="87">
        <f>E21</f>
        <v>0</v>
      </c>
      <c r="G22" s="104" t="str">
        <f>IF(F22="","",IF(F22=0,"«- Correct!","«- Try again!"))</f>
        <v>«- Correct!</v>
      </c>
    </row>
    <row r="23" spans="1:7" x14ac:dyDescent="0.2">
      <c r="A23" s="85" t="s">
        <v>176</v>
      </c>
      <c r="B23" s="265" t="s">
        <v>27</v>
      </c>
      <c r="C23" s="265"/>
      <c r="D23" s="265"/>
      <c r="E23" s="88">
        <v>1000</v>
      </c>
      <c r="F23" s="16"/>
      <c r="G23" s="40"/>
    </row>
    <row r="24" spans="1:7" x14ac:dyDescent="0.2">
      <c r="A24" s="42"/>
      <c r="B24" s="265" t="s">
        <v>13</v>
      </c>
      <c r="C24" s="265"/>
      <c r="D24" s="265"/>
      <c r="E24" s="40"/>
      <c r="F24" s="87">
        <f>E23</f>
        <v>1000</v>
      </c>
      <c r="G24" s="104" t="str">
        <f>IF(F24="","",IF(F24=1000,"«- Correct!","«- Try again!"))</f>
        <v>«- Correct!</v>
      </c>
    </row>
    <row r="25" spans="1:7" x14ac:dyDescent="0.2">
      <c r="A25" s="85"/>
      <c r="B25" s="265"/>
      <c r="C25" s="265"/>
      <c r="D25" s="265"/>
      <c r="E25" s="86"/>
      <c r="F25" s="86"/>
      <c r="G25" s="40"/>
    </row>
  </sheetData>
  <sheetProtection algorithmName="SHA-512" hashValue="pqm3S4d51e954zdbE3WnO7IPhVI0aljFsQFAcnVCSnwObnFIoQf95pKEsePx8ua2zVpp3ZYkhiVsAedV19Nlhg==" saltValue="XihLROE3Ba8yxdKLR90qgA==" spinCount="100000" sheet="1" objects="1" scenarios="1" selectLockedCells="1"/>
  <mergeCells count="22">
    <mergeCell ref="B9:D9"/>
    <mergeCell ref="B22:D22"/>
    <mergeCell ref="B16:D16"/>
    <mergeCell ref="B17:D17"/>
    <mergeCell ref="B11:D11"/>
    <mergeCell ref="B10:D10"/>
    <mergeCell ref="B24:D24"/>
    <mergeCell ref="B25:D25"/>
    <mergeCell ref="C1:D1"/>
    <mergeCell ref="C2:D2"/>
    <mergeCell ref="C3:D3"/>
    <mergeCell ref="B18:D18"/>
    <mergeCell ref="B19:D19"/>
    <mergeCell ref="B20:D20"/>
    <mergeCell ref="A6:F6"/>
    <mergeCell ref="A5:F5"/>
    <mergeCell ref="B23:D23"/>
    <mergeCell ref="B12:D12"/>
    <mergeCell ref="B13:D13"/>
    <mergeCell ref="B14:D14"/>
    <mergeCell ref="B15:D15"/>
    <mergeCell ref="B21:D21"/>
  </mergeCells>
  <phoneticPr fontId="16" type="noConversion"/>
  <pageMargins left="0.75" right="0.75" top="1" bottom="1" header="0.5" footer="0.5"/>
  <pageSetup orientation="portrait" r:id="rId1"/>
  <headerFooter alignWithMargins="0"/>
  <ignoredErrors>
    <ignoredError sqref="A9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F39"/>
  <sheetViews>
    <sheetView showGridLines="0" workbookViewId="0">
      <selection sqref="A1:B1"/>
    </sheetView>
  </sheetViews>
  <sheetFormatPr defaultRowHeight="12.75" x14ac:dyDescent="0.2"/>
  <cols>
    <col min="1" max="2" width="12.7109375" style="9" customWidth="1"/>
    <col min="3" max="3" width="15.140625" style="9" customWidth="1"/>
    <col min="4" max="5" width="12.7109375" style="9" customWidth="1"/>
    <col min="6" max="6" width="2.7109375" style="9" customWidth="1"/>
    <col min="7" max="18" width="12.7109375" style="9" customWidth="1"/>
    <col min="19" max="16384" width="9.140625" style="9"/>
  </cols>
  <sheetData>
    <row r="1" spans="1:6" x14ac:dyDescent="0.2">
      <c r="A1" s="274" t="s">
        <v>178</v>
      </c>
      <c r="B1" s="274"/>
      <c r="C1" s="53"/>
      <c r="D1" s="53"/>
      <c r="E1" s="53"/>
    </row>
    <row r="2" spans="1:6" x14ac:dyDescent="0.2">
      <c r="A2" s="53"/>
      <c r="B2" s="53"/>
      <c r="C2" s="53"/>
      <c r="D2" s="53"/>
      <c r="E2" s="53"/>
    </row>
    <row r="3" spans="1:6" x14ac:dyDescent="0.2">
      <c r="A3" s="269" t="s">
        <v>97</v>
      </c>
      <c r="B3" s="269"/>
      <c r="C3" s="269"/>
      <c r="D3" s="269"/>
      <c r="E3" s="269"/>
      <c r="F3" s="92"/>
    </row>
    <row r="4" spans="1:6" x14ac:dyDescent="0.2">
      <c r="A4" s="269" t="s">
        <v>7</v>
      </c>
      <c r="B4" s="269"/>
      <c r="C4" s="269"/>
      <c r="D4" s="269"/>
      <c r="E4" s="269"/>
      <c r="F4" s="92"/>
    </row>
    <row r="5" spans="1:6" x14ac:dyDescent="0.2">
      <c r="A5" s="282">
        <v>44561</v>
      </c>
      <c r="B5" s="282"/>
      <c r="C5" s="282"/>
      <c r="D5" s="282"/>
      <c r="E5" s="282"/>
      <c r="F5" s="92"/>
    </row>
    <row r="6" spans="1:6" x14ac:dyDescent="0.2">
      <c r="A6" s="309"/>
      <c r="B6" s="309"/>
      <c r="C6" s="309"/>
      <c r="D6" s="43"/>
      <c r="E6" s="43"/>
      <c r="F6" s="92"/>
    </row>
    <row r="7" spans="1:6" x14ac:dyDescent="0.2">
      <c r="A7" s="48" t="s">
        <v>8</v>
      </c>
      <c r="B7" s="48"/>
      <c r="C7" s="48"/>
      <c r="D7" s="49" t="s">
        <v>9</v>
      </c>
      <c r="E7" s="49" t="s">
        <v>10</v>
      </c>
      <c r="F7" s="92"/>
    </row>
    <row r="8" spans="1:6" x14ac:dyDescent="0.2">
      <c r="A8" s="309" t="s">
        <v>11</v>
      </c>
      <c r="B8" s="309"/>
      <c r="C8" s="309"/>
      <c r="D8" s="50">
        <v>23300</v>
      </c>
      <c r="E8" s="50"/>
      <c r="F8" s="92"/>
    </row>
    <row r="9" spans="1:6" x14ac:dyDescent="0.2">
      <c r="A9" s="309" t="s">
        <v>12</v>
      </c>
      <c r="B9" s="309"/>
      <c r="C9" s="309"/>
      <c r="D9" s="50">
        <v>32500</v>
      </c>
      <c r="E9" s="50"/>
      <c r="F9" s="92"/>
    </row>
    <row r="10" spans="1:6" x14ac:dyDescent="0.2">
      <c r="A10" s="309" t="s">
        <v>16</v>
      </c>
      <c r="B10" s="309"/>
      <c r="C10" s="309"/>
      <c r="D10" s="50">
        <v>0</v>
      </c>
      <c r="E10" s="50"/>
      <c r="F10" s="92"/>
    </row>
    <row r="11" spans="1:6" x14ac:dyDescent="0.2">
      <c r="A11" s="309" t="s">
        <v>13</v>
      </c>
      <c r="B11" s="309"/>
      <c r="C11" s="309"/>
      <c r="D11" s="50">
        <v>0</v>
      </c>
      <c r="E11" s="50"/>
      <c r="F11" s="92"/>
    </row>
    <row r="12" spans="1:6" x14ac:dyDescent="0.2">
      <c r="A12" s="309" t="s">
        <v>17</v>
      </c>
      <c r="B12" s="309"/>
      <c r="C12" s="309"/>
      <c r="D12" s="50">
        <v>65000</v>
      </c>
      <c r="E12" s="50"/>
      <c r="F12" s="92"/>
    </row>
    <row r="13" spans="1:6" x14ac:dyDescent="0.2">
      <c r="A13" s="309" t="s">
        <v>233</v>
      </c>
      <c r="B13" s="309"/>
      <c r="C13" s="309"/>
      <c r="D13" s="50">
        <v>75000</v>
      </c>
      <c r="E13" s="50"/>
      <c r="F13" s="92"/>
    </row>
    <row r="14" spans="1:6" x14ac:dyDescent="0.2">
      <c r="A14" s="309" t="s">
        <v>234</v>
      </c>
      <c r="B14" s="309"/>
      <c r="C14" s="309"/>
      <c r="D14" s="50"/>
      <c r="E14" s="50">
        <v>10000</v>
      </c>
      <c r="F14" s="92"/>
    </row>
    <row r="15" spans="1:6" x14ac:dyDescent="0.2">
      <c r="A15" s="309" t="s">
        <v>21</v>
      </c>
      <c r="B15" s="309"/>
      <c r="C15" s="309"/>
      <c r="D15" s="50"/>
      <c r="E15" s="50">
        <v>26100</v>
      </c>
      <c r="F15" s="92"/>
    </row>
    <row r="16" spans="1:6" x14ac:dyDescent="0.2">
      <c r="A16" s="309" t="s">
        <v>86</v>
      </c>
      <c r="B16" s="309"/>
      <c r="C16" s="309"/>
      <c r="D16" s="50"/>
      <c r="E16" s="50">
        <v>3000</v>
      </c>
      <c r="F16" s="92"/>
    </row>
    <row r="17" spans="1:6" x14ac:dyDescent="0.2">
      <c r="A17" s="309" t="s">
        <v>209</v>
      </c>
      <c r="B17" s="309"/>
      <c r="C17" s="309"/>
      <c r="D17" s="50"/>
      <c r="E17" s="50">
        <v>30000</v>
      </c>
      <c r="F17" s="92"/>
    </row>
    <row r="18" spans="1:6" x14ac:dyDescent="0.2">
      <c r="A18" s="309" t="s">
        <v>105</v>
      </c>
      <c r="B18" s="309"/>
      <c r="C18" s="309"/>
      <c r="D18" s="50"/>
      <c r="E18" s="50">
        <v>80000</v>
      </c>
      <c r="F18" s="92"/>
    </row>
    <row r="19" spans="1:6" x14ac:dyDescent="0.2">
      <c r="A19" s="309" t="s">
        <v>23</v>
      </c>
      <c r="B19" s="309"/>
      <c r="C19" s="309"/>
      <c r="D19" s="50"/>
      <c r="E19" s="50">
        <v>16050</v>
      </c>
      <c r="F19" s="92"/>
    </row>
    <row r="20" spans="1:6" x14ac:dyDescent="0.2">
      <c r="A20" s="320" t="s">
        <v>210</v>
      </c>
      <c r="B20" s="309"/>
      <c r="C20" s="309"/>
      <c r="D20" s="50">
        <v>6000</v>
      </c>
      <c r="E20" s="50"/>
      <c r="F20" s="92"/>
    </row>
    <row r="21" spans="1:6" x14ac:dyDescent="0.2">
      <c r="A21" s="309" t="s">
        <v>24</v>
      </c>
      <c r="B21" s="309"/>
      <c r="C21" s="309"/>
      <c r="D21" s="50"/>
      <c r="E21" s="50">
        <v>180000</v>
      </c>
      <c r="F21" s="92"/>
    </row>
    <row r="22" spans="1:6" x14ac:dyDescent="0.2">
      <c r="A22" s="309" t="s">
        <v>26</v>
      </c>
      <c r="B22" s="309"/>
      <c r="C22" s="309"/>
      <c r="D22" s="50">
        <v>95000</v>
      </c>
      <c r="E22" s="50"/>
      <c r="F22" s="92"/>
    </row>
    <row r="23" spans="1:6" x14ac:dyDescent="0.2">
      <c r="A23" s="309" t="s">
        <v>29</v>
      </c>
      <c r="B23" s="309"/>
      <c r="C23" s="309"/>
      <c r="D23" s="50">
        <v>0</v>
      </c>
      <c r="E23" s="50"/>
      <c r="F23" s="92"/>
    </row>
    <row r="24" spans="1:6" x14ac:dyDescent="0.2">
      <c r="A24" s="320" t="s">
        <v>89</v>
      </c>
      <c r="B24" s="309"/>
      <c r="C24" s="309"/>
      <c r="D24" s="50">
        <v>32350</v>
      </c>
      <c r="E24" s="50"/>
      <c r="F24" s="92"/>
    </row>
    <row r="25" spans="1:6" x14ac:dyDescent="0.2">
      <c r="A25" s="309" t="s">
        <v>27</v>
      </c>
      <c r="B25" s="309"/>
      <c r="C25" s="309"/>
      <c r="D25" s="50">
        <v>14000</v>
      </c>
      <c r="E25" s="50"/>
      <c r="F25" s="92"/>
    </row>
    <row r="26" spans="1:6" x14ac:dyDescent="0.2">
      <c r="A26" s="309" t="s">
        <v>30</v>
      </c>
      <c r="B26" s="309"/>
      <c r="C26" s="309"/>
      <c r="D26" s="50">
        <v>2000</v>
      </c>
      <c r="E26" s="50"/>
      <c r="F26" s="92"/>
    </row>
    <row r="27" spans="1:6" x14ac:dyDescent="0.2">
      <c r="A27" s="320" t="s">
        <v>229</v>
      </c>
      <c r="B27" s="309"/>
      <c r="C27" s="309"/>
      <c r="D27" s="50">
        <v>6000</v>
      </c>
      <c r="E27" s="50"/>
      <c r="F27" s="92"/>
    </row>
    <row r="28" spans="1:6" ht="13.5" thickBot="1" x14ac:dyDescent="0.25">
      <c r="A28" s="309" t="s">
        <v>32</v>
      </c>
      <c r="B28" s="309"/>
      <c r="C28" s="309"/>
      <c r="D28" s="51">
        <f>SUM(D8:D27)</f>
        <v>351150</v>
      </c>
      <c r="E28" s="51">
        <f>SUM(E8:E27)</f>
        <v>345150</v>
      </c>
      <c r="F28" s="92"/>
    </row>
    <row r="29" spans="1:6" ht="13.5" thickTop="1" x14ac:dyDescent="0.2">
      <c r="A29" s="309"/>
      <c r="B29" s="309"/>
      <c r="C29" s="309"/>
      <c r="D29" s="43"/>
      <c r="E29" s="43"/>
      <c r="F29" s="92"/>
    </row>
    <row r="30" spans="1:6" x14ac:dyDescent="0.2">
      <c r="A30" s="310" t="s">
        <v>99</v>
      </c>
      <c r="B30" s="310"/>
      <c r="C30" s="310"/>
      <c r="D30" s="43"/>
      <c r="E30" s="43"/>
      <c r="F30" s="92"/>
    </row>
    <row r="31" spans="1:6" x14ac:dyDescent="0.2">
      <c r="A31" s="311" t="s">
        <v>238</v>
      </c>
      <c r="B31" s="309"/>
      <c r="C31" s="309"/>
      <c r="D31" s="50">
        <v>10</v>
      </c>
      <c r="E31" s="43" t="s">
        <v>39</v>
      </c>
      <c r="F31" s="92"/>
    </row>
    <row r="32" spans="1:6" x14ac:dyDescent="0.2">
      <c r="A32" s="320" t="s">
        <v>237</v>
      </c>
      <c r="B32" s="309"/>
      <c r="C32" s="309"/>
      <c r="D32" s="174">
        <v>0</v>
      </c>
      <c r="E32" s="43"/>
      <c r="F32" s="92"/>
    </row>
    <row r="33" spans="1:6" x14ac:dyDescent="0.2">
      <c r="A33" s="309" t="s">
        <v>235</v>
      </c>
      <c r="B33" s="309"/>
      <c r="C33" s="309"/>
      <c r="D33" s="175">
        <v>4500</v>
      </c>
      <c r="E33" s="43"/>
      <c r="F33" s="92"/>
    </row>
    <row r="34" spans="1:6" x14ac:dyDescent="0.2">
      <c r="A34" s="320" t="s">
        <v>239</v>
      </c>
      <c r="B34" s="309"/>
      <c r="C34" s="309"/>
      <c r="D34" s="175">
        <v>30000</v>
      </c>
      <c r="E34" s="43"/>
      <c r="F34" s="92"/>
    </row>
    <row r="35" spans="1:6" x14ac:dyDescent="0.2">
      <c r="A35" s="309" t="s">
        <v>38</v>
      </c>
      <c r="B35" s="309"/>
      <c r="C35" s="309"/>
      <c r="D35" s="50">
        <v>10</v>
      </c>
      <c r="E35" s="43" t="s">
        <v>39</v>
      </c>
      <c r="F35" s="92"/>
    </row>
    <row r="36" spans="1:6" x14ac:dyDescent="0.2">
      <c r="A36" s="309" t="s">
        <v>134</v>
      </c>
      <c r="B36" s="309"/>
      <c r="C36" s="309"/>
      <c r="D36" s="52">
        <v>0.1</v>
      </c>
      <c r="E36" s="43"/>
      <c r="F36" s="92"/>
    </row>
    <row r="37" spans="1:6" x14ac:dyDescent="0.2">
      <c r="A37" s="309" t="s">
        <v>100</v>
      </c>
      <c r="B37" s="309"/>
      <c r="C37" s="309"/>
      <c r="D37" s="175">
        <v>500</v>
      </c>
      <c r="E37" s="43"/>
      <c r="F37" s="92"/>
    </row>
    <row r="38" spans="1:6" x14ac:dyDescent="0.2">
      <c r="A38" s="309" t="s">
        <v>101</v>
      </c>
      <c r="B38" s="309"/>
      <c r="C38" s="309"/>
      <c r="D38" s="175">
        <v>1000</v>
      </c>
      <c r="E38" s="43"/>
      <c r="F38" s="92"/>
    </row>
    <row r="39" spans="1:6" x14ac:dyDescent="0.2">
      <c r="A39" s="309"/>
      <c r="B39" s="309"/>
      <c r="C39" s="309"/>
      <c r="D39" s="92"/>
      <c r="E39" s="92"/>
      <c r="F39" s="92"/>
    </row>
  </sheetData>
  <sheetProtection selectLockedCells="1" selectUnlockedCells="1"/>
  <mergeCells count="37">
    <mergeCell ref="A5:E5"/>
    <mergeCell ref="A4:E4"/>
    <mergeCell ref="A3:E3"/>
    <mergeCell ref="A1:B1"/>
    <mergeCell ref="A6:C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0:C20"/>
    <mergeCell ref="A24:C24"/>
    <mergeCell ref="A25:C25"/>
    <mergeCell ref="A26:C26"/>
    <mergeCell ref="A27:C27"/>
    <mergeCell ref="A28:C28"/>
    <mergeCell ref="A29:C29"/>
    <mergeCell ref="A30:C30"/>
    <mergeCell ref="A31:C31"/>
    <mergeCell ref="A37:C37"/>
    <mergeCell ref="A38:C38"/>
    <mergeCell ref="A39:C39"/>
    <mergeCell ref="A32:C32"/>
    <mergeCell ref="A33:C33"/>
    <mergeCell ref="A34:C34"/>
    <mergeCell ref="A35:C35"/>
    <mergeCell ref="A36:C36"/>
  </mergeCells>
  <phoneticPr fontId="3" type="noConversion"/>
  <printOptions horizontalCentered="1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showGridLines="0" workbookViewId="0">
      <selection sqref="A1:B1"/>
    </sheetView>
  </sheetViews>
  <sheetFormatPr defaultRowHeight="12.75" x14ac:dyDescent="0.2"/>
  <cols>
    <col min="1" max="5" width="12.7109375" style="9" customWidth="1"/>
    <col min="6" max="6" width="2.7109375" customWidth="1"/>
    <col min="7" max="24" width="12.7109375" customWidth="1"/>
  </cols>
  <sheetData>
    <row r="1" spans="1:6" x14ac:dyDescent="0.2">
      <c r="A1" s="274" t="s">
        <v>177</v>
      </c>
      <c r="B1" s="274"/>
      <c r="C1" s="53"/>
      <c r="D1" s="53"/>
      <c r="E1" s="53"/>
    </row>
    <row r="2" spans="1:6" x14ac:dyDescent="0.2">
      <c r="A2" s="53"/>
      <c r="B2" s="53"/>
      <c r="C2" s="53"/>
      <c r="D2" s="53"/>
      <c r="E2" s="53"/>
    </row>
    <row r="3" spans="1:6" x14ac:dyDescent="0.2">
      <c r="A3" s="269" t="s">
        <v>5</v>
      </c>
      <c r="B3" s="269"/>
      <c r="C3" s="269"/>
      <c r="D3" s="269"/>
      <c r="E3" s="269"/>
      <c r="F3" s="20"/>
    </row>
    <row r="4" spans="1:6" x14ac:dyDescent="0.2">
      <c r="A4" s="268" t="s">
        <v>7</v>
      </c>
      <c r="B4" s="268"/>
      <c r="C4" s="268"/>
      <c r="D4" s="268"/>
      <c r="E4" s="268"/>
      <c r="F4" s="20"/>
    </row>
    <row r="5" spans="1:6" x14ac:dyDescent="0.2">
      <c r="A5" s="276">
        <v>44561</v>
      </c>
      <c r="B5" s="276"/>
      <c r="C5" s="276"/>
      <c r="D5" s="276"/>
      <c r="E5" s="276"/>
      <c r="F5" s="20"/>
    </row>
    <row r="6" spans="1:6" x14ac:dyDescent="0.2">
      <c r="A6" s="12"/>
      <c r="B6" s="12"/>
      <c r="C6" s="12"/>
      <c r="D6" s="12"/>
      <c r="E6" s="12"/>
      <c r="F6" s="20"/>
    </row>
    <row r="7" spans="1:6" x14ac:dyDescent="0.2">
      <c r="A7" s="13" t="s">
        <v>8</v>
      </c>
      <c r="B7" s="13"/>
      <c r="C7" s="13"/>
      <c r="D7" s="14" t="s">
        <v>9</v>
      </c>
      <c r="E7" s="14" t="s">
        <v>10</v>
      </c>
      <c r="F7" s="20"/>
    </row>
    <row r="8" spans="1:6" x14ac:dyDescent="0.2">
      <c r="A8" s="275" t="s">
        <v>11</v>
      </c>
      <c r="B8" s="275"/>
      <c r="C8" s="275"/>
      <c r="D8" s="95">
        <v>30000</v>
      </c>
      <c r="E8" s="95"/>
      <c r="F8" s="20"/>
    </row>
    <row r="9" spans="1:6" x14ac:dyDescent="0.2">
      <c r="A9" s="271" t="s">
        <v>12</v>
      </c>
      <c r="B9" s="271"/>
      <c r="C9" s="271"/>
      <c r="D9" s="95">
        <v>40000</v>
      </c>
      <c r="E9" s="95"/>
      <c r="F9" s="20"/>
    </row>
    <row r="10" spans="1:6" x14ac:dyDescent="0.2">
      <c r="A10" s="271" t="s">
        <v>16</v>
      </c>
      <c r="B10" s="271"/>
      <c r="C10" s="271"/>
      <c r="D10" s="95">
        <v>1500</v>
      </c>
      <c r="E10" s="95"/>
      <c r="F10" s="20"/>
    </row>
    <row r="11" spans="1:6" x14ac:dyDescent="0.2">
      <c r="A11" s="271" t="s">
        <v>17</v>
      </c>
      <c r="B11" s="271"/>
      <c r="C11" s="271"/>
      <c r="D11" s="95">
        <v>60000</v>
      </c>
      <c r="E11" s="95"/>
      <c r="F11" s="20"/>
    </row>
    <row r="12" spans="1:6" x14ac:dyDescent="0.2">
      <c r="A12" s="312" t="s">
        <v>208</v>
      </c>
      <c r="B12" s="271"/>
      <c r="C12" s="271"/>
      <c r="D12" s="95">
        <v>20000</v>
      </c>
      <c r="E12" s="95"/>
      <c r="F12" s="20"/>
    </row>
    <row r="13" spans="1:6" x14ac:dyDescent="0.2">
      <c r="A13" s="271" t="s">
        <v>18</v>
      </c>
      <c r="B13" s="271"/>
      <c r="C13" s="271"/>
      <c r="D13" s="95">
        <v>0</v>
      </c>
      <c r="E13" s="95"/>
      <c r="F13" s="20"/>
    </row>
    <row r="14" spans="1:6" x14ac:dyDescent="0.2">
      <c r="A14" s="271" t="s">
        <v>13</v>
      </c>
      <c r="B14" s="271"/>
      <c r="C14" s="271"/>
      <c r="D14" s="95">
        <v>2000</v>
      </c>
      <c r="E14" s="95"/>
      <c r="F14" s="20"/>
    </row>
    <row r="15" spans="1:6" x14ac:dyDescent="0.2">
      <c r="A15" s="271" t="s">
        <v>15</v>
      </c>
      <c r="B15" s="271"/>
      <c r="C15" s="271"/>
      <c r="D15" s="95">
        <v>6000</v>
      </c>
      <c r="E15" s="95"/>
      <c r="F15" s="20"/>
    </row>
    <row r="16" spans="1:6" x14ac:dyDescent="0.2">
      <c r="A16" s="312" t="s">
        <v>207</v>
      </c>
      <c r="B16" s="271"/>
      <c r="C16" s="271"/>
      <c r="D16" s="95">
        <v>80000</v>
      </c>
      <c r="E16" s="95"/>
      <c r="F16" s="20"/>
    </row>
    <row r="17" spans="1:6" x14ac:dyDescent="0.2">
      <c r="A17" s="312" t="s">
        <v>85</v>
      </c>
      <c r="B17" s="271"/>
      <c r="C17" s="271"/>
      <c r="D17" s="95"/>
      <c r="E17" s="95">
        <v>30000</v>
      </c>
      <c r="F17" s="20"/>
    </row>
    <row r="18" spans="1:6" x14ac:dyDescent="0.2">
      <c r="A18" s="271" t="s">
        <v>21</v>
      </c>
      <c r="B18" s="271"/>
      <c r="C18" s="271"/>
      <c r="D18" s="95"/>
      <c r="E18" s="95">
        <v>31000</v>
      </c>
      <c r="F18" s="20"/>
    </row>
    <row r="19" spans="1:6" x14ac:dyDescent="0.2">
      <c r="A19" s="312" t="s">
        <v>86</v>
      </c>
      <c r="B19" s="271"/>
      <c r="C19" s="271"/>
      <c r="D19" s="95"/>
      <c r="E19" s="243" t="s">
        <v>202</v>
      </c>
      <c r="F19" s="20"/>
    </row>
    <row r="20" spans="1:6" x14ac:dyDescent="0.2">
      <c r="A20" s="312" t="s">
        <v>209</v>
      </c>
      <c r="B20" s="271"/>
      <c r="C20" s="271"/>
      <c r="D20" s="95"/>
      <c r="E20" s="95">
        <v>50000</v>
      </c>
      <c r="F20" s="20"/>
    </row>
    <row r="21" spans="1:6" x14ac:dyDescent="0.2">
      <c r="A21" s="271" t="s">
        <v>22</v>
      </c>
      <c r="B21" s="271"/>
      <c r="C21" s="271"/>
      <c r="D21" s="95"/>
      <c r="E21" s="95">
        <v>0</v>
      </c>
      <c r="F21" s="20"/>
    </row>
    <row r="22" spans="1:6" x14ac:dyDescent="0.2">
      <c r="A22" s="312" t="s">
        <v>206</v>
      </c>
      <c r="B22" s="271"/>
      <c r="C22" s="271"/>
      <c r="D22" s="95"/>
      <c r="E22" s="95">
        <v>2000</v>
      </c>
      <c r="F22" s="20"/>
    </row>
    <row r="23" spans="1:6" x14ac:dyDescent="0.2">
      <c r="A23" s="271" t="s">
        <v>105</v>
      </c>
      <c r="B23" s="271"/>
      <c r="C23" s="271"/>
      <c r="D23" s="95"/>
      <c r="E23" s="95">
        <v>60000</v>
      </c>
      <c r="F23" s="20"/>
    </row>
    <row r="24" spans="1:6" x14ac:dyDescent="0.2">
      <c r="A24" s="271" t="s">
        <v>23</v>
      </c>
      <c r="B24" s="271"/>
      <c r="C24" s="271"/>
      <c r="D24" s="95"/>
      <c r="E24" s="95">
        <v>28500</v>
      </c>
      <c r="F24" s="20"/>
    </row>
    <row r="25" spans="1:6" x14ac:dyDescent="0.2">
      <c r="A25" s="312" t="s">
        <v>210</v>
      </c>
      <c r="B25" s="271"/>
      <c r="C25" s="271"/>
      <c r="D25" s="95">
        <v>4000</v>
      </c>
      <c r="E25" s="95"/>
      <c r="F25" s="20"/>
    </row>
    <row r="26" spans="1:6" x14ac:dyDescent="0.2">
      <c r="A26" s="271" t="s">
        <v>24</v>
      </c>
      <c r="B26" s="271"/>
      <c r="C26" s="271"/>
      <c r="D26" s="95"/>
      <c r="E26" s="95">
        <v>146000</v>
      </c>
      <c r="F26" s="20"/>
    </row>
    <row r="27" spans="1:6" x14ac:dyDescent="0.2">
      <c r="A27" s="271" t="s">
        <v>25</v>
      </c>
      <c r="B27" s="271"/>
      <c r="C27" s="271"/>
      <c r="D27" s="95"/>
      <c r="E27" s="95">
        <v>0</v>
      </c>
      <c r="F27" s="20"/>
    </row>
    <row r="28" spans="1:6" x14ac:dyDescent="0.2">
      <c r="A28" s="271" t="s">
        <v>26</v>
      </c>
      <c r="B28" s="271"/>
      <c r="C28" s="271"/>
      <c r="D28" s="95">
        <v>70000</v>
      </c>
      <c r="E28" s="95"/>
      <c r="F28" s="20"/>
    </row>
    <row r="29" spans="1:6" x14ac:dyDescent="0.2">
      <c r="A29" s="312" t="s">
        <v>89</v>
      </c>
      <c r="B29" s="271"/>
      <c r="C29" s="271"/>
      <c r="D29" s="95">
        <v>18900</v>
      </c>
      <c r="E29" s="95"/>
      <c r="F29" s="20"/>
    </row>
    <row r="30" spans="1:6" x14ac:dyDescent="0.2">
      <c r="A30" s="271" t="s">
        <v>27</v>
      </c>
      <c r="B30" s="271"/>
      <c r="C30" s="271"/>
      <c r="D30" s="95">
        <v>11000</v>
      </c>
      <c r="E30" s="95"/>
      <c r="F30" s="20"/>
    </row>
    <row r="31" spans="1:6" x14ac:dyDescent="0.2">
      <c r="A31" s="271" t="s">
        <v>28</v>
      </c>
      <c r="B31" s="271"/>
      <c r="C31" s="271"/>
      <c r="D31" s="95">
        <v>0</v>
      </c>
      <c r="E31" s="95"/>
      <c r="F31" s="20"/>
    </row>
    <row r="32" spans="1:6" x14ac:dyDescent="0.2">
      <c r="A32" s="271" t="s">
        <v>29</v>
      </c>
      <c r="B32" s="271"/>
      <c r="C32" s="271"/>
      <c r="D32" s="95">
        <v>0</v>
      </c>
      <c r="E32" s="95"/>
      <c r="F32" s="20"/>
    </row>
    <row r="33" spans="1:6" x14ac:dyDescent="0.2">
      <c r="A33" s="271" t="s">
        <v>30</v>
      </c>
      <c r="B33" s="271"/>
      <c r="C33" s="271"/>
      <c r="D33" s="95">
        <v>1100</v>
      </c>
      <c r="E33" s="95"/>
      <c r="F33" s="20"/>
    </row>
    <row r="34" spans="1:6" x14ac:dyDescent="0.2">
      <c r="A34" s="271" t="s">
        <v>31</v>
      </c>
      <c r="B34" s="271"/>
      <c r="C34" s="271"/>
      <c r="D34" s="95">
        <v>0</v>
      </c>
      <c r="E34" s="95"/>
      <c r="F34" s="20"/>
    </row>
    <row r="35" spans="1:6" x14ac:dyDescent="0.2">
      <c r="A35" s="273" t="s">
        <v>204</v>
      </c>
      <c r="B35" s="271"/>
      <c r="C35" s="271"/>
      <c r="D35" s="96">
        <v>3000</v>
      </c>
      <c r="E35" s="96"/>
      <c r="F35" s="20"/>
    </row>
    <row r="36" spans="1:6" ht="13.5" thickBot="1" x14ac:dyDescent="0.25">
      <c r="A36" s="271" t="s">
        <v>32</v>
      </c>
      <c r="B36" s="271"/>
      <c r="C36" s="271"/>
      <c r="D36" s="97">
        <f>SUM(D8:D35)</f>
        <v>347500</v>
      </c>
      <c r="E36" s="97">
        <f>SUM(E8:E35)</f>
        <v>347500</v>
      </c>
      <c r="F36" s="20"/>
    </row>
    <row r="37" spans="1:6" ht="13.5" thickTop="1" x14ac:dyDescent="0.2">
      <c r="A37" s="271"/>
      <c r="B37" s="271"/>
      <c r="C37" s="271"/>
      <c r="D37" s="12"/>
      <c r="E37" s="17"/>
      <c r="F37" s="20"/>
    </row>
    <row r="38" spans="1:6" x14ac:dyDescent="0.2">
      <c r="A38" s="272" t="s">
        <v>33</v>
      </c>
      <c r="B38" s="272"/>
      <c r="C38" s="272"/>
      <c r="D38" s="12"/>
      <c r="E38" s="17"/>
      <c r="F38" s="20"/>
    </row>
    <row r="39" spans="1:6" x14ac:dyDescent="0.2">
      <c r="A39" s="312" t="s">
        <v>211</v>
      </c>
      <c r="B39" s="271"/>
      <c r="C39" s="271"/>
      <c r="D39" s="98">
        <v>10000</v>
      </c>
      <c r="E39" s="17"/>
      <c r="F39" s="20"/>
    </row>
    <row r="40" spans="1:6" x14ac:dyDescent="0.2">
      <c r="A40" s="271" t="s">
        <v>35</v>
      </c>
      <c r="B40" s="271"/>
      <c r="C40" s="271"/>
      <c r="D40" s="98">
        <v>1500</v>
      </c>
      <c r="E40" s="17"/>
      <c r="F40" s="20"/>
    </row>
    <row r="41" spans="1:6" x14ac:dyDescent="0.2">
      <c r="A41" s="271" t="s">
        <v>36</v>
      </c>
      <c r="B41" s="271"/>
      <c r="C41" s="271"/>
      <c r="D41" s="99">
        <v>50000</v>
      </c>
      <c r="E41" s="17"/>
      <c r="F41" s="20"/>
    </row>
    <row r="42" spans="1:6" x14ac:dyDescent="0.2">
      <c r="A42" s="271" t="s">
        <v>37</v>
      </c>
      <c r="B42" s="271"/>
      <c r="C42" s="271"/>
      <c r="D42" s="18">
        <v>0.12</v>
      </c>
      <c r="E42" s="17"/>
      <c r="F42" s="20"/>
    </row>
    <row r="43" spans="1:6" x14ac:dyDescent="0.2">
      <c r="A43" s="271" t="s">
        <v>38</v>
      </c>
      <c r="B43" s="271"/>
      <c r="C43" s="271"/>
      <c r="D43" s="15">
        <v>10</v>
      </c>
      <c r="E43" s="17" t="s">
        <v>39</v>
      </c>
      <c r="F43" s="20"/>
    </row>
    <row r="44" spans="1:6" x14ac:dyDescent="0.2">
      <c r="A44" s="273" t="s">
        <v>203</v>
      </c>
      <c r="B44" s="271"/>
      <c r="C44" s="271"/>
      <c r="D44" s="98">
        <v>20000</v>
      </c>
      <c r="E44" s="17"/>
      <c r="F44" s="20"/>
    </row>
    <row r="45" spans="1:6" x14ac:dyDescent="0.2">
      <c r="A45" s="271" t="s">
        <v>40</v>
      </c>
      <c r="B45" s="271"/>
      <c r="C45" s="271"/>
      <c r="D45" s="18">
        <v>0.08</v>
      </c>
      <c r="E45" s="17"/>
      <c r="F45" s="20"/>
    </row>
    <row r="46" spans="1:6" x14ac:dyDescent="0.2">
      <c r="A46" s="271" t="s">
        <v>106</v>
      </c>
      <c r="B46" s="271"/>
      <c r="C46" s="271"/>
      <c r="D46" s="98">
        <v>6000</v>
      </c>
      <c r="E46" s="17"/>
      <c r="F46" s="20"/>
    </row>
    <row r="47" spans="1:6" x14ac:dyDescent="0.2">
      <c r="A47" s="271" t="s">
        <v>180</v>
      </c>
      <c r="B47" s="271"/>
      <c r="C47" s="271"/>
      <c r="D47" s="99">
        <v>800</v>
      </c>
      <c r="E47" s="17"/>
      <c r="F47" s="20"/>
    </row>
    <row r="48" spans="1:6" x14ac:dyDescent="0.2">
      <c r="A48" s="271" t="s">
        <v>181</v>
      </c>
      <c r="B48" s="271"/>
      <c r="C48" s="271"/>
      <c r="D48" s="99"/>
      <c r="E48" s="17"/>
      <c r="F48" s="20"/>
    </row>
    <row r="49" spans="1:6" x14ac:dyDescent="0.2">
      <c r="A49" s="273" t="s">
        <v>212</v>
      </c>
      <c r="B49" s="271"/>
      <c r="C49" s="271"/>
      <c r="D49" s="99">
        <v>2000</v>
      </c>
      <c r="E49" s="17"/>
      <c r="F49" s="20"/>
    </row>
    <row r="50" spans="1:6" x14ac:dyDescent="0.2">
      <c r="A50" s="271" t="s">
        <v>41</v>
      </c>
      <c r="B50" s="271"/>
      <c r="C50" s="271"/>
      <c r="D50" s="98">
        <v>2000</v>
      </c>
      <c r="E50" s="17"/>
      <c r="F50" s="20"/>
    </row>
    <row r="51" spans="1:6" x14ac:dyDescent="0.2">
      <c r="A51" s="271" t="s">
        <v>42</v>
      </c>
      <c r="B51" s="271"/>
      <c r="C51" s="271"/>
      <c r="D51" s="99">
        <v>1000</v>
      </c>
      <c r="E51" s="17"/>
      <c r="F51" s="20"/>
    </row>
    <row r="52" spans="1:6" x14ac:dyDescent="0.2">
      <c r="A52" s="271"/>
      <c r="B52" s="271"/>
      <c r="C52" s="271"/>
      <c r="D52" s="92"/>
      <c r="E52" s="92"/>
      <c r="F52" s="20"/>
    </row>
  </sheetData>
  <sheetProtection selectLockedCells="1" selectUnlockedCells="1"/>
  <mergeCells count="49">
    <mergeCell ref="A1:B1"/>
    <mergeCell ref="A8:C8"/>
    <mergeCell ref="A9:C9"/>
    <mergeCell ref="A10:C10"/>
    <mergeCell ref="A11:C11"/>
    <mergeCell ref="A5:E5"/>
    <mergeCell ref="A4:E4"/>
    <mergeCell ref="A3:E3"/>
    <mergeCell ref="A28:C28"/>
    <mergeCell ref="A18:C18"/>
    <mergeCell ref="A12:C12"/>
    <mergeCell ref="A13:C13"/>
    <mergeCell ref="A14:C14"/>
    <mergeCell ref="A15:C15"/>
    <mergeCell ref="A25:C25"/>
    <mergeCell ref="A16:C16"/>
    <mergeCell ref="A26:C26"/>
    <mergeCell ref="A27:C27"/>
    <mergeCell ref="A19:C19"/>
    <mergeCell ref="A20:C20"/>
    <mergeCell ref="A21:C21"/>
    <mergeCell ref="A22:C22"/>
    <mergeCell ref="A23:C23"/>
    <mergeCell ref="A24:C24"/>
    <mergeCell ref="A17:C17"/>
    <mergeCell ref="A29:C29"/>
    <mergeCell ref="A30:C30"/>
    <mergeCell ref="A31:C31"/>
    <mergeCell ref="A32:C32"/>
    <mergeCell ref="A35:C35"/>
    <mergeCell ref="A33:C33"/>
    <mergeCell ref="A51:C51"/>
    <mergeCell ref="A52:C52"/>
    <mergeCell ref="A44:C44"/>
    <mergeCell ref="A45:C45"/>
    <mergeCell ref="A46:C46"/>
    <mergeCell ref="A47:C47"/>
    <mergeCell ref="A48:C48"/>
    <mergeCell ref="A49:C49"/>
    <mergeCell ref="A42:C42"/>
    <mergeCell ref="A34:C34"/>
    <mergeCell ref="A43:C43"/>
    <mergeCell ref="A50:C50"/>
    <mergeCell ref="A38:C38"/>
    <mergeCell ref="A40:C40"/>
    <mergeCell ref="A41:C41"/>
    <mergeCell ref="A39:C39"/>
    <mergeCell ref="A36:C36"/>
    <mergeCell ref="A37:C37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W164"/>
  <sheetViews>
    <sheetView showGridLines="0" zoomScaleNormal="100" workbookViewId="0">
      <selection activeCell="D1" sqref="D1:E1"/>
    </sheetView>
  </sheetViews>
  <sheetFormatPr defaultRowHeight="12.75" x14ac:dyDescent="0.2"/>
  <cols>
    <col min="1" max="1" width="2.7109375" style="2" customWidth="1"/>
    <col min="2" max="7" width="12.7109375" style="2" customWidth="1"/>
    <col min="8" max="8" width="2.7109375" style="5" customWidth="1"/>
    <col min="9" max="18" width="12.7109375" style="5" customWidth="1"/>
    <col min="19" max="49" width="9.140625" style="5"/>
    <col min="50" max="16384" width="9.140625" style="2"/>
  </cols>
  <sheetData>
    <row r="1" spans="1:8" x14ac:dyDescent="0.2">
      <c r="B1" s="5"/>
      <c r="C1" s="3" t="s">
        <v>0</v>
      </c>
      <c r="D1" s="288" t="s">
        <v>3</v>
      </c>
      <c r="E1" s="288"/>
    </row>
    <row r="2" spans="1:8" x14ac:dyDescent="0.2">
      <c r="B2" s="5"/>
      <c r="C2" s="3" t="s">
        <v>2</v>
      </c>
      <c r="D2" s="288" t="s">
        <v>107</v>
      </c>
      <c r="E2" s="288"/>
    </row>
    <row r="3" spans="1:8" x14ac:dyDescent="0.2">
      <c r="B3" s="5"/>
      <c r="C3" s="5"/>
      <c r="D3" s="290" t="s">
        <v>108</v>
      </c>
      <c r="E3" s="290"/>
    </row>
    <row r="4" spans="1:8" x14ac:dyDescent="0.2">
      <c r="B4" s="5"/>
      <c r="C4" s="5"/>
      <c r="D4" s="5"/>
      <c r="E4" s="1"/>
      <c r="F4" s="1"/>
      <c r="G4"/>
    </row>
    <row r="5" spans="1:8" x14ac:dyDescent="0.2">
      <c r="A5" s="241"/>
      <c r="B5" s="272" t="s">
        <v>148</v>
      </c>
      <c r="C5" s="272"/>
      <c r="D5" s="272"/>
      <c r="E5" s="35"/>
      <c r="F5" s="35"/>
      <c r="G5" s="20"/>
      <c r="H5" s="16"/>
    </row>
    <row r="6" spans="1:8" x14ac:dyDescent="0.2">
      <c r="A6" s="241"/>
      <c r="B6" s="269" t="s">
        <v>5</v>
      </c>
      <c r="C6" s="269"/>
      <c r="D6" s="269"/>
      <c r="E6" s="269"/>
      <c r="F6" s="269"/>
      <c r="G6" s="269"/>
      <c r="H6" s="16"/>
    </row>
    <row r="7" spans="1:8" x14ac:dyDescent="0.2">
      <c r="A7" s="241"/>
      <c r="B7" s="268" t="s">
        <v>14</v>
      </c>
      <c r="C7" s="268"/>
      <c r="D7" s="268"/>
      <c r="E7" s="268"/>
      <c r="F7" s="268"/>
      <c r="G7" s="268"/>
      <c r="H7" s="16"/>
    </row>
    <row r="8" spans="1:8" x14ac:dyDescent="0.2">
      <c r="A8" s="241"/>
      <c r="B8" s="286" t="s">
        <v>213</v>
      </c>
      <c r="C8" s="283"/>
      <c r="D8" s="283"/>
      <c r="E8" s="283"/>
      <c r="F8" s="283"/>
      <c r="G8" s="283"/>
      <c r="H8" s="16"/>
    </row>
    <row r="9" spans="1:8" x14ac:dyDescent="0.2">
      <c r="A9" s="241"/>
      <c r="B9" s="12"/>
      <c r="C9" s="12"/>
      <c r="D9" s="12"/>
      <c r="E9" s="12"/>
      <c r="F9" s="12"/>
      <c r="G9" s="12"/>
      <c r="H9" s="16"/>
    </row>
    <row r="10" spans="1:8" x14ac:dyDescent="0.2">
      <c r="A10" s="241"/>
      <c r="B10" s="289" t="s">
        <v>8</v>
      </c>
      <c r="C10" s="289"/>
      <c r="D10" s="289"/>
      <c r="E10" s="14" t="s">
        <v>9</v>
      </c>
      <c r="F10" s="14" t="s">
        <v>10</v>
      </c>
      <c r="G10" s="17"/>
      <c r="H10" s="16"/>
    </row>
    <row r="11" spans="1:8" x14ac:dyDescent="0.2">
      <c r="A11" s="241"/>
      <c r="B11" s="275" t="s">
        <v>11</v>
      </c>
      <c r="C11" s="275"/>
      <c r="D11" s="275"/>
      <c r="E11" s="105">
        <v>30000</v>
      </c>
      <c r="F11" s="106"/>
      <c r="G11" s="20"/>
      <c r="H11" s="16"/>
    </row>
    <row r="12" spans="1:8" x14ac:dyDescent="0.2">
      <c r="A12" s="241"/>
      <c r="B12" s="271" t="s">
        <v>12</v>
      </c>
      <c r="C12" s="271"/>
      <c r="D12" s="271"/>
      <c r="E12" s="107">
        <v>40000</v>
      </c>
      <c r="F12" s="108"/>
      <c r="G12" s="20"/>
      <c r="H12" s="16"/>
    </row>
    <row r="13" spans="1:8" x14ac:dyDescent="0.2">
      <c r="A13" s="241"/>
      <c r="B13" s="271" t="s">
        <v>16</v>
      </c>
      <c r="C13" s="271"/>
      <c r="D13" s="271"/>
      <c r="E13" s="107">
        <v>800</v>
      </c>
      <c r="F13" s="108"/>
      <c r="G13" s="20"/>
      <c r="H13" s="16"/>
    </row>
    <row r="14" spans="1:8" x14ac:dyDescent="0.2">
      <c r="A14" s="241"/>
      <c r="B14" s="271" t="s">
        <v>17</v>
      </c>
      <c r="C14" s="271"/>
      <c r="D14" s="271"/>
      <c r="E14" s="107">
        <v>60000</v>
      </c>
      <c r="F14" s="108"/>
      <c r="G14" s="20"/>
      <c r="H14" s="16"/>
    </row>
    <row r="15" spans="1:8" x14ac:dyDescent="0.2">
      <c r="A15" s="241"/>
      <c r="B15" s="312" t="s">
        <v>208</v>
      </c>
      <c r="C15" s="271"/>
      <c r="D15" s="271"/>
      <c r="E15" s="107">
        <v>20000</v>
      </c>
      <c r="F15" s="108"/>
      <c r="G15" s="17"/>
      <c r="H15" s="16"/>
    </row>
    <row r="16" spans="1:8" x14ac:dyDescent="0.2">
      <c r="A16" s="241"/>
      <c r="B16" s="271" t="s">
        <v>18</v>
      </c>
      <c r="C16" s="271"/>
      <c r="D16" s="271"/>
      <c r="E16" s="107">
        <v>1333</v>
      </c>
      <c r="F16" s="108"/>
      <c r="G16" s="17"/>
      <c r="H16" s="16"/>
    </row>
    <row r="17" spans="1:8" x14ac:dyDescent="0.2">
      <c r="A17" s="241"/>
      <c r="B17" s="271" t="s">
        <v>13</v>
      </c>
      <c r="C17" s="271"/>
      <c r="D17" s="271"/>
      <c r="E17" s="107">
        <v>1000</v>
      </c>
      <c r="F17" s="108"/>
      <c r="G17" s="17"/>
      <c r="H17" s="16"/>
    </row>
    <row r="18" spans="1:8" x14ac:dyDescent="0.2">
      <c r="A18" s="241"/>
      <c r="B18" s="271" t="s">
        <v>15</v>
      </c>
      <c r="C18" s="271"/>
      <c r="D18" s="271"/>
      <c r="E18" s="107">
        <v>3750</v>
      </c>
      <c r="F18" s="108"/>
      <c r="G18" s="17"/>
      <c r="H18" s="16"/>
    </row>
    <row r="19" spans="1:8" x14ac:dyDescent="0.2">
      <c r="A19" s="241"/>
      <c r="B19" s="312" t="s">
        <v>207</v>
      </c>
      <c r="C19" s="271"/>
      <c r="D19" s="271"/>
      <c r="E19" s="107">
        <v>80000</v>
      </c>
      <c r="F19" s="108"/>
      <c r="G19" s="17"/>
      <c r="H19" s="16"/>
    </row>
    <row r="20" spans="1:8" x14ac:dyDescent="0.2">
      <c r="A20" s="241"/>
      <c r="B20" s="312" t="s">
        <v>85</v>
      </c>
      <c r="C20" s="271"/>
      <c r="D20" s="271"/>
      <c r="E20" s="107"/>
      <c r="F20" s="108">
        <f>30000+10000</f>
        <v>40000</v>
      </c>
      <c r="G20" s="12"/>
      <c r="H20" s="16"/>
    </row>
    <row r="21" spans="1:8" x14ac:dyDescent="0.2">
      <c r="A21" s="241"/>
      <c r="B21" s="271" t="s">
        <v>21</v>
      </c>
      <c r="C21" s="271"/>
      <c r="D21" s="271"/>
      <c r="E21" s="107"/>
      <c r="F21" s="108">
        <v>31000</v>
      </c>
      <c r="G21" s="12"/>
      <c r="H21" s="16"/>
    </row>
    <row r="22" spans="1:8" x14ac:dyDescent="0.2">
      <c r="A22" s="241"/>
      <c r="B22" s="312" t="s">
        <v>86</v>
      </c>
      <c r="C22" s="271"/>
      <c r="D22" s="271"/>
      <c r="E22" s="107"/>
      <c r="F22" s="108">
        <v>1500</v>
      </c>
      <c r="G22" s="12"/>
      <c r="H22" s="16"/>
    </row>
    <row r="23" spans="1:8" x14ac:dyDescent="0.2">
      <c r="A23" s="241"/>
      <c r="B23" s="312" t="s">
        <v>209</v>
      </c>
      <c r="C23" s="271"/>
      <c r="D23" s="271"/>
      <c r="E23" s="107"/>
      <c r="F23" s="108">
        <v>50000</v>
      </c>
      <c r="G23" s="12"/>
      <c r="H23" s="16"/>
    </row>
    <row r="24" spans="1:8" x14ac:dyDescent="0.2">
      <c r="A24" s="241"/>
      <c r="B24" s="271" t="s">
        <v>22</v>
      </c>
      <c r="C24" s="271"/>
      <c r="D24" s="271"/>
      <c r="E24" s="107"/>
      <c r="F24" s="108">
        <v>1500</v>
      </c>
      <c r="G24" s="12"/>
      <c r="H24" s="16"/>
    </row>
    <row r="25" spans="1:8" x14ac:dyDescent="0.2">
      <c r="A25" s="241"/>
      <c r="B25" s="312" t="s">
        <v>206</v>
      </c>
      <c r="C25" s="271"/>
      <c r="D25" s="271"/>
      <c r="E25" s="107"/>
      <c r="F25" s="108">
        <v>2000</v>
      </c>
      <c r="G25" s="12"/>
      <c r="H25" s="16"/>
    </row>
    <row r="26" spans="1:8" x14ac:dyDescent="0.2">
      <c r="A26" s="241"/>
      <c r="B26" s="271" t="s">
        <v>105</v>
      </c>
      <c r="C26" s="271"/>
      <c r="D26" s="271"/>
      <c r="E26" s="107"/>
      <c r="F26" s="108">
        <v>60000</v>
      </c>
      <c r="G26" s="12"/>
      <c r="H26" s="16"/>
    </row>
    <row r="27" spans="1:8" x14ac:dyDescent="0.2">
      <c r="A27" s="241"/>
      <c r="B27" s="271" t="s">
        <v>23</v>
      </c>
      <c r="C27" s="271"/>
      <c r="D27" s="271"/>
      <c r="E27" s="107"/>
      <c r="F27" s="108">
        <v>28500</v>
      </c>
      <c r="G27" s="12"/>
      <c r="H27" s="16"/>
    </row>
    <row r="28" spans="1:8" x14ac:dyDescent="0.2">
      <c r="A28" s="241"/>
      <c r="B28" s="312" t="s">
        <v>210</v>
      </c>
      <c r="C28" s="271"/>
      <c r="D28" s="271"/>
      <c r="E28" s="107">
        <v>4000</v>
      </c>
      <c r="F28" s="108"/>
      <c r="G28" s="12"/>
      <c r="H28" s="16"/>
    </row>
    <row r="29" spans="1:8" x14ac:dyDescent="0.2">
      <c r="A29" s="241"/>
      <c r="B29" s="271" t="s">
        <v>24</v>
      </c>
      <c r="C29" s="271"/>
      <c r="D29" s="271"/>
      <c r="E29" s="107"/>
      <c r="F29" s="108">
        <v>146000</v>
      </c>
      <c r="G29" s="31"/>
      <c r="H29" s="16"/>
    </row>
    <row r="30" spans="1:8" x14ac:dyDescent="0.2">
      <c r="A30" s="241"/>
      <c r="B30" s="271" t="s">
        <v>25</v>
      </c>
      <c r="C30" s="271"/>
      <c r="D30" s="271"/>
      <c r="E30" s="107"/>
      <c r="F30" s="108">
        <v>1333</v>
      </c>
      <c r="G30" s="12"/>
      <c r="H30" s="16"/>
    </row>
    <row r="31" spans="1:8" x14ac:dyDescent="0.2">
      <c r="A31" s="241"/>
      <c r="B31" s="271" t="s">
        <v>26</v>
      </c>
      <c r="C31" s="271"/>
      <c r="D31" s="271"/>
      <c r="E31" s="107">
        <v>70000</v>
      </c>
      <c r="F31" s="108"/>
      <c r="G31" s="12"/>
      <c r="H31" s="16"/>
    </row>
    <row r="32" spans="1:8" x14ac:dyDescent="0.2">
      <c r="A32" s="241"/>
      <c r="B32" s="312" t="s">
        <v>89</v>
      </c>
      <c r="C32" s="271"/>
      <c r="D32" s="271"/>
      <c r="E32" s="107">
        <f>18900+1500</f>
        <v>20400</v>
      </c>
      <c r="F32" s="108"/>
      <c r="G32" s="12"/>
      <c r="H32" s="16"/>
    </row>
    <row r="33" spans="1:8" x14ac:dyDescent="0.2">
      <c r="A33" s="241"/>
      <c r="B33" s="271" t="s">
        <v>27</v>
      </c>
      <c r="C33" s="271"/>
      <c r="D33" s="271"/>
      <c r="E33" s="107">
        <f>11000+1000</f>
        <v>12000</v>
      </c>
      <c r="F33" s="108"/>
      <c r="G33" s="12"/>
      <c r="H33" s="16"/>
    </row>
    <row r="34" spans="1:8" x14ac:dyDescent="0.2">
      <c r="A34" s="241"/>
      <c r="B34" s="271" t="s">
        <v>28</v>
      </c>
      <c r="C34" s="271"/>
      <c r="D34" s="271"/>
      <c r="E34" s="107">
        <v>10000</v>
      </c>
      <c r="F34" s="108"/>
      <c r="G34" s="12"/>
      <c r="H34" s="16"/>
    </row>
    <row r="35" spans="1:8" x14ac:dyDescent="0.2">
      <c r="A35" s="241"/>
      <c r="B35" s="271" t="s">
        <v>29</v>
      </c>
      <c r="C35" s="271"/>
      <c r="D35" s="271"/>
      <c r="E35" s="107">
        <v>1500</v>
      </c>
      <c r="F35" s="108"/>
      <c r="G35" s="12"/>
      <c r="H35" s="16"/>
    </row>
    <row r="36" spans="1:8" x14ac:dyDescent="0.2">
      <c r="A36" s="241"/>
      <c r="B36" s="271" t="s">
        <v>30</v>
      </c>
      <c r="C36" s="271"/>
      <c r="D36" s="271"/>
      <c r="E36" s="107">
        <f>1100+700</f>
        <v>1800</v>
      </c>
      <c r="F36" s="108"/>
      <c r="G36" s="12"/>
      <c r="H36" s="16"/>
    </row>
    <row r="37" spans="1:8" x14ac:dyDescent="0.2">
      <c r="A37" s="241"/>
      <c r="B37" s="271" t="s">
        <v>31</v>
      </c>
      <c r="C37" s="271"/>
      <c r="D37" s="271"/>
      <c r="E37" s="107">
        <f>6000-3750</f>
        <v>2250</v>
      </c>
      <c r="F37" s="316"/>
      <c r="G37" s="12"/>
      <c r="H37" s="16"/>
    </row>
    <row r="38" spans="1:8" x14ac:dyDescent="0.2">
      <c r="A38" s="241"/>
      <c r="B38" s="273" t="s">
        <v>204</v>
      </c>
      <c r="C38" s="271"/>
      <c r="D38" s="271"/>
      <c r="E38" s="314">
        <v>3000</v>
      </c>
      <c r="F38" s="110"/>
      <c r="G38" s="12"/>
      <c r="H38" s="16"/>
    </row>
    <row r="39" spans="1:8" ht="13.5" thickBot="1" x14ac:dyDescent="0.25">
      <c r="A39" s="241"/>
      <c r="B39" s="273" t="s">
        <v>204</v>
      </c>
      <c r="C39" s="271"/>
      <c r="D39" s="271"/>
      <c r="E39" s="315">
        <f>SUM(E11:E38)</f>
        <v>361833</v>
      </c>
      <c r="F39" s="315">
        <f>SUM(F11:F38)</f>
        <v>361833</v>
      </c>
      <c r="G39" s="12"/>
      <c r="H39" s="16"/>
    </row>
    <row r="40" spans="1:8" ht="13.5" thickTop="1" x14ac:dyDescent="0.2">
      <c r="A40" s="241"/>
      <c r="B40" s="287"/>
      <c r="C40" s="287"/>
      <c r="D40" s="287"/>
      <c r="E40" s="32" t="str">
        <f>IF(E39="","",IF(E39=361833,"Correct!","Try again!"))</f>
        <v>Correct!</v>
      </c>
      <c r="F40" s="32" t="str">
        <f>IF(F39="","",IF(F39=361833,"Correct!","Try again!"))</f>
        <v>Correct!</v>
      </c>
      <c r="G40" s="32"/>
      <c r="H40" s="16"/>
    </row>
    <row r="41" spans="1:8" x14ac:dyDescent="0.2">
      <c r="A41" s="9"/>
      <c r="B41" s="76"/>
      <c r="C41" s="76"/>
      <c r="D41" s="76"/>
      <c r="E41" s="77"/>
      <c r="F41" s="77"/>
      <c r="G41" s="33"/>
    </row>
    <row r="42" spans="1:8" x14ac:dyDescent="0.2">
      <c r="A42" s="241"/>
      <c r="B42" s="272" t="s">
        <v>149</v>
      </c>
      <c r="C42" s="272"/>
      <c r="D42" s="272"/>
      <c r="E42" s="20"/>
      <c r="F42" s="20"/>
      <c r="G42" s="30"/>
      <c r="H42" s="16"/>
    </row>
    <row r="43" spans="1:8" x14ac:dyDescent="0.2">
      <c r="A43" s="241"/>
      <c r="B43" s="269" t="s">
        <v>5</v>
      </c>
      <c r="C43" s="269"/>
      <c r="D43" s="269"/>
      <c r="E43" s="269"/>
      <c r="F43" s="269"/>
      <c r="G43" s="269"/>
      <c r="H43" s="16"/>
    </row>
    <row r="44" spans="1:8" x14ac:dyDescent="0.2">
      <c r="A44" s="241"/>
      <c r="B44" s="283" t="s">
        <v>1</v>
      </c>
      <c r="C44" s="283"/>
      <c r="D44" s="283"/>
      <c r="E44" s="283"/>
      <c r="F44" s="283"/>
      <c r="G44" s="283"/>
      <c r="H44" s="16"/>
    </row>
    <row r="45" spans="1:8" x14ac:dyDescent="0.2">
      <c r="A45" s="241"/>
      <c r="B45" s="286" t="s">
        <v>214</v>
      </c>
      <c r="C45" s="283"/>
      <c r="D45" s="283"/>
      <c r="E45" s="283"/>
      <c r="F45" s="283"/>
      <c r="G45" s="283"/>
      <c r="H45" s="16"/>
    </row>
    <row r="46" spans="1:8" x14ac:dyDescent="0.2">
      <c r="A46" s="241"/>
      <c r="B46" s="277"/>
      <c r="C46" s="277"/>
      <c r="D46" s="277"/>
      <c r="E46" s="21"/>
      <c r="F46" s="21"/>
      <c r="G46" s="12"/>
      <c r="H46" s="16"/>
    </row>
    <row r="47" spans="1:8" x14ac:dyDescent="0.2">
      <c r="A47" s="241"/>
      <c r="B47" s="277" t="s">
        <v>24</v>
      </c>
      <c r="C47" s="277"/>
      <c r="D47" s="277"/>
      <c r="E47" s="231"/>
      <c r="F47" s="127">
        <v>146000</v>
      </c>
      <c r="G47" s="12"/>
      <c r="H47" s="16"/>
    </row>
    <row r="48" spans="1:8" x14ac:dyDescent="0.2">
      <c r="A48" s="241"/>
      <c r="B48" s="277" t="s">
        <v>26</v>
      </c>
      <c r="C48" s="277"/>
      <c r="D48" s="277"/>
      <c r="E48" s="231"/>
      <c r="F48" s="110">
        <v>70000</v>
      </c>
      <c r="G48" s="12"/>
      <c r="H48" s="16"/>
    </row>
    <row r="49" spans="1:8" x14ac:dyDescent="0.2">
      <c r="A49" s="241"/>
      <c r="B49" s="277" t="s">
        <v>44</v>
      </c>
      <c r="C49" s="277"/>
      <c r="D49" s="277"/>
      <c r="E49" s="231"/>
      <c r="F49" s="232">
        <f>F47-F48</f>
        <v>76000</v>
      </c>
      <c r="G49" s="12"/>
      <c r="H49" s="16"/>
    </row>
    <row r="50" spans="1:8" x14ac:dyDescent="0.2">
      <c r="A50" s="241"/>
      <c r="B50" s="277"/>
      <c r="C50" s="277"/>
      <c r="D50" s="277"/>
      <c r="E50" s="231"/>
      <c r="F50" s="233"/>
      <c r="G50" s="12"/>
      <c r="H50" s="16"/>
    </row>
    <row r="51" spans="1:8" x14ac:dyDescent="0.2">
      <c r="A51" s="241"/>
      <c r="B51" s="277" t="s">
        <v>150</v>
      </c>
      <c r="C51" s="277"/>
      <c r="D51" s="277"/>
      <c r="E51" s="231"/>
      <c r="F51" s="95"/>
      <c r="G51" s="12"/>
      <c r="H51" s="16"/>
    </row>
    <row r="52" spans="1:8" x14ac:dyDescent="0.2">
      <c r="A52" s="241"/>
      <c r="B52" s="317" t="s">
        <v>91</v>
      </c>
      <c r="C52" s="277"/>
      <c r="D52" s="277"/>
      <c r="E52" s="108">
        <f>E32</f>
        <v>20400</v>
      </c>
      <c r="F52" s="95"/>
      <c r="G52" s="12"/>
      <c r="H52" s="16"/>
    </row>
    <row r="53" spans="1:8" x14ac:dyDescent="0.2">
      <c r="A53" s="241"/>
      <c r="B53" s="317" t="s">
        <v>45</v>
      </c>
      <c r="C53" s="277"/>
      <c r="D53" s="277"/>
      <c r="E53" s="108">
        <f>E33</f>
        <v>12000</v>
      </c>
      <c r="F53" s="95"/>
      <c r="G53" s="12"/>
      <c r="H53" s="16"/>
    </row>
    <row r="54" spans="1:8" x14ac:dyDescent="0.2">
      <c r="A54" s="241"/>
      <c r="B54" s="317" t="s">
        <v>46</v>
      </c>
      <c r="C54" s="277"/>
      <c r="D54" s="277"/>
      <c r="E54" s="108">
        <f>E34</f>
        <v>10000</v>
      </c>
      <c r="F54" s="95"/>
      <c r="G54" s="12"/>
      <c r="H54" s="16"/>
    </row>
    <row r="55" spans="1:8" x14ac:dyDescent="0.2">
      <c r="A55" s="241"/>
      <c r="B55" s="317" t="s">
        <v>48</v>
      </c>
      <c r="C55" s="277"/>
      <c r="D55" s="277"/>
      <c r="E55" s="108">
        <f>E36</f>
        <v>1800</v>
      </c>
      <c r="F55" s="95"/>
      <c r="G55" s="12"/>
      <c r="H55" s="16"/>
    </row>
    <row r="56" spans="1:8" x14ac:dyDescent="0.2">
      <c r="A56" s="241"/>
      <c r="B56" s="317" t="s">
        <v>49</v>
      </c>
      <c r="C56" s="277"/>
      <c r="D56" s="277"/>
      <c r="E56" s="108">
        <f>E37</f>
        <v>2250</v>
      </c>
      <c r="F56" s="95"/>
      <c r="G56" s="12"/>
      <c r="H56" s="16"/>
    </row>
    <row r="57" spans="1:8" x14ac:dyDescent="0.2">
      <c r="A57" s="241"/>
      <c r="B57" s="279" t="s">
        <v>205</v>
      </c>
      <c r="C57" s="277"/>
      <c r="D57" s="277"/>
      <c r="E57" s="110">
        <f>E38</f>
        <v>3000</v>
      </c>
      <c r="F57" s="95"/>
      <c r="G57" s="12"/>
      <c r="H57" s="16"/>
    </row>
    <row r="58" spans="1:8" x14ac:dyDescent="0.2">
      <c r="A58" s="241"/>
      <c r="B58" s="277" t="s">
        <v>151</v>
      </c>
      <c r="C58" s="277"/>
      <c r="D58" s="277"/>
      <c r="E58" s="95"/>
      <c r="F58" s="110">
        <f>SUM(E52:E57)</f>
        <v>49450</v>
      </c>
      <c r="G58" s="12"/>
      <c r="H58" s="16"/>
    </row>
    <row r="59" spans="1:8" x14ac:dyDescent="0.2">
      <c r="A59" s="241"/>
      <c r="B59" s="277" t="s">
        <v>152</v>
      </c>
      <c r="C59" s="277"/>
      <c r="D59" s="277"/>
      <c r="E59" s="95"/>
      <c r="F59" s="234">
        <f>F49-F58</f>
        <v>26550</v>
      </c>
      <c r="G59" s="12"/>
      <c r="H59" s="16"/>
    </row>
    <row r="60" spans="1:8" x14ac:dyDescent="0.2">
      <c r="A60" s="241"/>
      <c r="B60" s="277" t="s">
        <v>153</v>
      </c>
      <c r="C60" s="277"/>
      <c r="D60" s="277"/>
      <c r="E60" s="95"/>
      <c r="F60" s="231"/>
      <c r="G60" s="12"/>
      <c r="H60" s="16"/>
    </row>
    <row r="61" spans="1:8" x14ac:dyDescent="0.2">
      <c r="A61" s="241"/>
      <c r="B61" s="277" t="s">
        <v>154</v>
      </c>
      <c r="C61" s="277"/>
      <c r="D61" s="277"/>
      <c r="E61" s="235">
        <f>F30</f>
        <v>1333</v>
      </c>
      <c r="F61" s="231"/>
      <c r="G61" s="12"/>
      <c r="H61" s="16"/>
    </row>
    <row r="62" spans="1:8" x14ac:dyDescent="0.2">
      <c r="A62" s="241"/>
      <c r="B62" s="277" t="s">
        <v>47</v>
      </c>
      <c r="C62" s="277"/>
      <c r="D62" s="277"/>
      <c r="E62" s="236">
        <f>-E35</f>
        <v>-1500</v>
      </c>
      <c r="F62" s="110">
        <f>SUM(E61:E62)</f>
        <v>-167</v>
      </c>
      <c r="G62" s="12"/>
      <c r="H62" s="16"/>
    </row>
    <row r="63" spans="1:8" ht="13.5" thickBot="1" x14ac:dyDescent="0.25">
      <c r="A63" s="241"/>
      <c r="B63" s="277" t="s">
        <v>50</v>
      </c>
      <c r="C63" s="277"/>
      <c r="D63" s="277"/>
      <c r="E63" s="95"/>
      <c r="F63" s="237">
        <f>F59+F62</f>
        <v>26383</v>
      </c>
      <c r="G63" s="12"/>
      <c r="H63" s="16"/>
    </row>
    <row r="64" spans="1:8" ht="14.25" thickTop="1" thickBot="1" x14ac:dyDescent="0.25">
      <c r="A64" s="241"/>
      <c r="B64" s="285"/>
      <c r="C64" s="285"/>
      <c r="D64" s="285"/>
      <c r="E64" s="114"/>
      <c r="F64" s="115" t="str">
        <f>IF(F63="","",IF(F63=26383,"Correct!","Try again!"))</f>
        <v>Correct!</v>
      </c>
      <c r="G64" s="112"/>
      <c r="H64" s="113"/>
    </row>
    <row r="65" spans="1:8" x14ac:dyDescent="0.2">
      <c r="A65" s="241"/>
      <c r="B65" s="277"/>
      <c r="C65" s="277"/>
      <c r="D65" s="277"/>
      <c r="E65" s="30"/>
      <c r="F65" s="30"/>
      <c r="G65" s="30"/>
      <c r="H65" s="27"/>
    </row>
    <row r="66" spans="1:8" x14ac:dyDescent="0.2">
      <c r="A66" s="241"/>
      <c r="B66" s="284" t="s">
        <v>5</v>
      </c>
      <c r="C66" s="284"/>
      <c r="D66" s="284"/>
      <c r="E66" s="284"/>
      <c r="F66" s="284"/>
      <c r="G66" s="284"/>
      <c r="H66" s="16"/>
    </row>
    <row r="67" spans="1:8" x14ac:dyDescent="0.2">
      <c r="A67" s="241"/>
      <c r="B67" s="283" t="s">
        <v>4</v>
      </c>
      <c r="C67" s="283"/>
      <c r="D67" s="283"/>
      <c r="E67" s="283"/>
      <c r="F67" s="283"/>
      <c r="G67" s="283"/>
      <c r="H67" s="16"/>
    </row>
    <row r="68" spans="1:8" x14ac:dyDescent="0.2">
      <c r="A68" s="241"/>
      <c r="B68" s="286" t="s">
        <v>214</v>
      </c>
      <c r="C68" s="283"/>
      <c r="D68" s="283"/>
      <c r="E68" s="283"/>
      <c r="F68" s="283"/>
      <c r="G68" s="283"/>
      <c r="H68" s="16"/>
    </row>
    <row r="69" spans="1:8" x14ac:dyDescent="0.2">
      <c r="A69" s="241"/>
      <c r="B69" s="277"/>
      <c r="C69" s="277"/>
      <c r="D69" s="277"/>
      <c r="E69" s="21"/>
      <c r="F69" s="21"/>
      <c r="G69" s="17"/>
      <c r="H69" s="16"/>
    </row>
    <row r="70" spans="1:8" x14ac:dyDescent="0.2">
      <c r="A70" s="241"/>
      <c r="B70" s="277"/>
      <c r="C70" s="277"/>
      <c r="D70" s="277"/>
      <c r="E70" s="23"/>
      <c r="F70" s="23"/>
      <c r="G70" s="23" t="s">
        <v>51</v>
      </c>
      <c r="H70" s="16"/>
    </row>
    <row r="71" spans="1:8" x14ac:dyDescent="0.2">
      <c r="A71" s="241"/>
      <c r="B71" s="277"/>
      <c r="C71" s="277"/>
      <c r="D71" s="277"/>
      <c r="E71" s="23" t="s">
        <v>140</v>
      </c>
      <c r="F71" s="23" t="s">
        <v>52</v>
      </c>
      <c r="G71" s="23" t="s">
        <v>53</v>
      </c>
      <c r="H71" s="16"/>
    </row>
    <row r="72" spans="1:8" x14ac:dyDescent="0.2">
      <c r="A72" s="241"/>
      <c r="B72" s="277"/>
      <c r="C72" s="277"/>
      <c r="D72" s="277"/>
      <c r="E72" s="24" t="s">
        <v>54</v>
      </c>
      <c r="F72" s="24" t="s">
        <v>55</v>
      </c>
      <c r="G72" s="24" t="s">
        <v>56</v>
      </c>
      <c r="H72" s="16"/>
    </row>
    <row r="73" spans="1:8" x14ac:dyDescent="0.2">
      <c r="A73" s="241"/>
      <c r="B73" s="277" t="s">
        <v>215</v>
      </c>
      <c r="C73" s="277"/>
      <c r="D73" s="277"/>
      <c r="E73" s="120">
        <v>60000</v>
      </c>
      <c r="F73" s="121">
        <v>28500</v>
      </c>
      <c r="G73" s="120">
        <f>SUM(E73:F73)</f>
        <v>88500</v>
      </c>
      <c r="H73" s="16"/>
    </row>
    <row r="74" spans="1:8" x14ac:dyDescent="0.2">
      <c r="A74" s="241"/>
      <c r="B74" s="277" t="s">
        <v>155</v>
      </c>
      <c r="C74" s="277"/>
      <c r="D74" s="277"/>
      <c r="E74" s="108">
        <v>0</v>
      </c>
      <c r="F74" s="116"/>
      <c r="G74" s="108">
        <f>SUM(E74:F74)</f>
        <v>0</v>
      </c>
      <c r="H74" s="16"/>
    </row>
    <row r="75" spans="1:8" x14ac:dyDescent="0.2">
      <c r="A75" s="241"/>
      <c r="B75" s="277" t="s">
        <v>216</v>
      </c>
      <c r="C75" s="277"/>
      <c r="D75" s="277"/>
      <c r="E75" s="108"/>
      <c r="F75" s="116">
        <f>F63</f>
        <v>26383</v>
      </c>
      <c r="G75" s="108">
        <f>SUM(E75:F75)</f>
        <v>26383</v>
      </c>
      <c r="H75" s="16"/>
    </row>
    <row r="76" spans="1:8" x14ac:dyDescent="0.2">
      <c r="A76" s="241"/>
      <c r="B76" s="277" t="s">
        <v>57</v>
      </c>
      <c r="C76" s="277"/>
      <c r="D76" s="277"/>
      <c r="E76" s="110"/>
      <c r="F76" s="117">
        <v>-4000</v>
      </c>
      <c r="G76" s="110">
        <f>SUM(E76:F76)</f>
        <v>-4000</v>
      </c>
      <c r="H76" s="16"/>
    </row>
    <row r="77" spans="1:8" ht="13.5" thickBot="1" x14ac:dyDescent="0.25">
      <c r="A77" s="241"/>
      <c r="B77" s="277" t="s">
        <v>217</v>
      </c>
      <c r="C77" s="277"/>
      <c r="D77" s="277"/>
      <c r="E77" s="118">
        <f>SUM(E73:E76)</f>
        <v>60000</v>
      </c>
      <c r="F77" s="119">
        <f>SUM(F73:F76)</f>
        <v>50883</v>
      </c>
      <c r="G77" s="118">
        <f>SUM(G73:G76)</f>
        <v>110883</v>
      </c>
      <c r="H77" s="16"/>
    </row>
    <row r="78" spans="1:8" ht="14.25" thickTop="1" thickBot="1" x14ac:dyDescent="0.25">
      <c r="A78" s="241"/>
      <c r="B78" s="285"/>
      <c r="C78" s="285"/>
      <c r="D78" s="285"/>
      <c r="E78" s="115" t="str">
        <f>IF(E77="","",IF(E77=60000,"Correct!","Try again!"))</f>
        <v>Correct!</v>
      </c>
      <c r="F78" s="115" t="str">
        <f>IF(F77="","",IF(AND(F77&gt;=50883,F77&lt;=50883),"Correct!","Try again!"))</f>
        <v>Correct!</v>
      </c>
      <c r="G78" s="115" t="str">
        <f>IF(G77="","",IF(AND(G77&gt;=110883,G77&lt;=110883),"Correct!","Try again!"))</f>
        <v>Correct!</v>
      </c>
      <c r="H78" s="113"/>
    </row>
    <row r="79" spans="1:8" x14ac:dyDescent="0.2">
      <c r="A79" s="241"/>
      <c r="B79" s="277"/>
      <c r="C79" s="277"/>
      <c r="D79" s="277"/>
      <c r="E79" s="35"/>
      <c r="F79" s="35"/>
      <c r="G79" s="35"/>
      <c r="H79" s="27"/>
    </row>
    <row r="80" spans="1:8" x14ac:dyDescent="0.2">
      <c r="A80" s="241"/>
      <c r="B80" s="284" t="s">
        <v>5</v>
      </c>
      <c r="C80" s="284"/>
      <c r="D80" s="284"/>
      <c r="E80" s="284"/>
      <c r="F80" s="284"/>
      <c r="G80" s="284"/>
      <c r="H80" s="27"/>
    </row>
    <row r="81" spans="1:8" x14ac:dyDescent="0.2">
      <c r="A81" s="241"/>
      <c r="B81" s="283" t="s">
        <v>6</v>
      </c>
      <c r="C81" s="283"/>
      <c r="D81" s="283"/>
      <c r="E81" s="283"/>
      <c r="F81" s="283"/>
      <c r="G81" s="283"/>
      <c r="H81" s="16"/>
    </row>
    <row r="82" spans="1:8" x14ac:dyDescent="0.2">
      <c r="A82" s="241"/>
      <c r="B82" s="281" t="s">
        <v>218</v>
      </c>
      <c r="C82" s="282"/>
      <c r="D82" s="282"/>
      <c r="E82" s="282"/>
      <c r="F82" s="282"/>
      <c r="G82" s="282"/>
      <c r="H82" s="16"/>
    </row>
    <row r="83" spans="1:8" x14ac:dyDescent="0.2">
      <c r="A83" s="241"/>
      <c r="B83" s="277"/>
      <c r="C83" s="277"/>
      <c r="D83" s="277"/>
      <c r="E83" s="21"/>
      <c r="F83" s="21"/>
      <c r="G83" s="17"/>
      <c r="H83" s="16"/>
    </row>
    <row r="84" spans="1:8" x14ac:dyDescent="0.2">
      <c r="A84" s="241"/>
      <c r="B84" s="25" t="s">
        <v>58</v>
      </c>
      <c r="C84" s="25"/>
      <c r="D84" s="25"/>
      <c r="E84" s="19"/>
      <c r="F84" s="19"/>
      <c r="G84" s="17"/>
      <c r="H84" s="16"/>
    </row>
    <row r="85" spans="1:8" x14ac:dyDescent="0.2">
      <c r="A85" s="241"/>
      <c r="B85" s="277" t="s">
        <v>59</v>
      </c>
      <c r="C85" s="277"/>
      <c r="D85" s="277"/>
      <c r="E85" s="12"/>
      <c r="F85" s="12"/>
      <c r="G85" s="17"/>
      <c r="H85" s="16"/>
    </row>
    <row r="86" spans="1:8" x14ac:dyDescent="0.2">
      <c r="A86" s="241"/>
      <c r="B86" s="277" t="s">
        <v>60</v>
      </c>
      <c r="C86" s="277"/>
      <c r="D86" s="277"/>
      <c r="E86" s="95"/>
      <c r="F86" s="120">
        <f>E11</f>
        <v>30000</v>
      </c>
      <c r="G86" s="17"/>
      <c r="H86" s="16"/>
    </row>
    <row r="87" spans="1:8" x14ac:dyDescent="0.2">
      <c r="A87" s="241"/>
      <c r="B87" s="277" t="s">
        <v>61</v>
      </c>
      <c r="C87" s="277"/>
      <c r="D87" s="277"/>
      <c r="E87" s="95"/>
      <c r="F87" s="244">
        <f>E12</f>
        <v>40000</v>
      </c>
      <c r="G87" s="17"/>
      <c r="H87" s="16"/>
    </row>
    <row r="88" spans="1:8" x14ac:dyDescent="0.2">
      <c r="A88" s="241"/>
      <c r="B88" s="277" t="s">
        <v>62</v>
      </c>
      <c r="C88" s="277"/>
      <c r="D88" s="277"/>
      <c r="E88" s="95"/>
      <c r="F88" s="108">
        <f>E13</f>
        <v>800</v>
      </c>
      <c r="G88" s="17"/>
      <c r="H88" s="16"/>
    </row>
    <row r="89" spans="1:8" x14ac:dyDescent="0.2">
      <c r="A89" s="241"/>
      <c r="B89" s="277" t="s">
        <v>63</v>
      </c>
      <c r="C89" s="277"/>
      <c r="D89" s="277"/>
      <c r="E89" s="95"/>
      <c r="F89" s="108">
        <f>E14</f>
        <v>60000</v>
      </c>
      <c r="G89" s="17"/>
      <c r="H89" s="16"/>
    </row>
    <row r="90" spans="1:8" x14ac:dyDescent="0.2">
      <c r="A90" s="241"/>
      <c r="B90" s="277" t="s">
        <v>64</v>
      </c>
      <c r="C90" s="277"/>
      <c r="D90" s="277"/>
      <c r="E90" s="95"/>
      <c r="F90" s="108">
        <f>E15</f>
        <v>20000</v>
      </c>
      <c r="G90" s="17"/>
      <c r="H90" s="16"/>
    </row>
    <row r="91" spans="1:8" x14ac:dyDescent="0.2">
      <c r="A91" s="241"/>
      <c r="B91" s="277" t="s">
        <v>65</v>
      </c>
      <c r="C91" s="277"/>
      <c r="D91" s="277"/>
      <c r="E91" s="95"/>
      <c r="F91" s="108">
        <f>E16</f>
        <v>1333</v>
      </c>
      <c r="G91" s="17"/>
      <c r="H91" s="16"/>
    </row>
    <row r="92" spans="1:8" x14ac:dyDescent="0.2">
      <c r="A92" s="241"/>
      <c r="B92" s="277" t="s">
        <v>66</v>
      </c>
      <c r="C92" s="277"/>
      <c r="D92" s="277"/>
      <c r="E92" s="95"/>
      <c r="F92" s="108">
        <f>E17</f>
        <v>1000</v>
      </c>
      <c r="G92" s="17"/>
      <c r="H92" s="16"/>
    </row>
    <row r="93" spans="1:8" x14ac:dyDescent="0.2">
      <c r="A93" s="241"/>
      <c r="B93" s="277" t="s">
        <v>67</v>
      </c>
      <c r="C93" s="277"/>
      <c r="D93" s="277"/>
      <c r="E93" s="95"/>
      <c r="F93" s="110">
        <f>E18</f>
        <v>3750</v>
      </c>
      <c r="G93" s="17"/>
      <c r="H93" s="16"/>
    </row>
    <row r="94" spans="1:8" x14ac:dyDescent="0.2">
      <c r="A94" s="241"/>
      <c r="B94" s="277" t="s">
        <v>68</v>
      </c>
      <c r="C94" s="277"/>
      <c r="D94" s="277"/>
      <c r="E94" s="95"/>
      <c r="F94" s="106">
        <f>SUM(F86:F93)</f>
        <v>156883</v>
      </c>
      <c r="G94" s="17"/>
      <c r="H94" s="16"/>
    </row>
    <row r="95" spans="1:8" x14ac:dyDescent="0.2">
      <c r="A95" s="241"/>
      <c r="B95" s="277" t="s">
        <v>19</v>
      </c>
      <c r="C95" s="277"/>
      <c r="D95" s="277"/>
      <c r="E95" s="122">
        <f>E19</f>
        <v>80000</v>
      </c>
      <c r="F95" s="95"/>
      <c r="G95" s="17"/>
      <c r="H95" s="16"/>
    </row>
    <row r="96" spans="1:8" x14ac:dyDescent="0.2">
      <c r="A96" s="241"/>
      <c r="B96" s="277" t="s">
        <v>69</v>
      </c>
      <c r="C96" s="277"/>
      <c r="D96" s="277"/>
      <c r="E96" s="110">
        <f>-F20</f>
        <v>-40000</v>
      </c>
      <c r="F96" s="123">
        <f>SUM(E95:E96)</f>
        <v>40000</v>
      </c>
      <c r="G96" s="17"/>
      <c r="H96" s="16"/>
    </row>
    <row r="97" spans="1:8" ht="13.5" thickBot="1" x14ac:dyDescent="0.25">
      <c r="A97" s="241"/>
      <c r="B97" s="277" t="s">
        <v>70</v>
      </c>
      <c r="C97" s="277"/>
      <c r="D97" s="277"/>
      <c r="E97" s="95"/>
      <c r="F97" s="118">
        <f>SUM(F94:F96)</f>
        <v>196883</v>
      </c>
      <c r="G97" s="17"/>
      <c r="H97" s="16"/>
    </row>
    <row r="98" spans="1:8" ht="13.5" thickTop="1" x14ac:dyDescent="0.2">
      <c r="A98" s="241"/>
      <c r="B98" s="277"/>
      <c r="C98" s="277"/>
      <c r="D98" s="277"/>
      <c r="E98" s="124"/>
      <c r="F98" s="125" t="str">
        <f>IF(F97="","",IF(AND(F97&gt;=196883, F97&lt;=196883),"Correct!","Try again!"))</f>
        <v>Correct!</v>
      </c>
      <c r="G98" s="17"/>
      <c r="H98" s="16"/>
    </row>
    <row r="99" spans="1:8" x14ac:dyDescent="0.2">
      <c r="A99" s="286" t="s">
        <v>71</v>
      </c>
      <c r="B99" s="286"/>
      <c r="C99" s="286"/>
      <c r="D99" s="286"/>
      <c r="E99" s="286"/>
      <c r="F99" s="286"/>
      <c r="G99" s="286"/>
      <c r="H99" s="16"/>
    </row>
    <row r="100" spans="1:8" x14ac:dyDescent="0.2">
      <c r="A100" s="241"/>
      <c r="B100" s="277"/>
      <c r="C100" s="277"/>
      <c r="D100" s="277"/>
      <c r="E100" s="126"/>
      <c r="F100" s="126"/>
      <c r="G100" s="17"/>
      <c r="H100" s="16"/>
    </row>
    <row r="101" spans="1:8" x14ac:dyDescent="0.2">
      <c r="A101" s="241"/>
      <c r="B101" s="277" t="s">
        <v>72</v>
      </c>
      <c r="C101" s="277"/>
      <c r="D101" s="277"/>
      <c r="E101" s="95"/>
      <c r="F101" s="95"/>
      <c r="G101" s="17"/>
      <c r="H101" s="16"/>
    </row>
    <row r="102" spans="1:8" x14ac:dyDescent="0.2">
      <c r="A102" s="241"/>
      <c r="B102" s="277" t="s">
        <v>73</v>
      </c>
      <c r="C102" s="277"/>
      <c r="D102" s="277"/>
      <c r="E102" s="95"/>
      <c r="F102" s="120">
        <f>F21</f>
        <v>31000</v>
      </c>
      <c r="G102" s="17"/>
      <c r="H102" s="16"/>
    </row>
    <row r="103" spans="1:8" x14ac:dyDescent="0.2">
      <c r="A103" s="241"/>
      <c r="B103" s="277" t="s">
        <v>74</v>
      </c>
      <c r="C103" s="277"/>
      <c r="D103" s="277"/>
      <c r="E103" s="95"/>
      <c r="F103" s="108">
        <f>F22</f>
        <v>1500</v>
      </c>
      <c r="G103" s="17"/>
      <c r="H103" s="16"/>
    </row>
    <row r="104" spans="1:8" x14ac:dyDescent="0.2">
      <c r="A104" s="241"/>
      <c r="B104" s="277" t="s">
        <v>76</v>
      </c>
      <c r="C104" s="277"/>
      <c r="D104" s="277"/>
      <c r="E104" s="95"/>
      <c r="F104" s="108">
        <f>F23</f>
        <v>50000</v>
      </c>
      <c r="G104" s="17"/>
      <c r="H104" s="16"/>
    </row>
    <row r="105" spans="1:8" x14ac:dyDescent="0.2">
      <c r="A105" s="241"/>
      <c r="B105" s="277" t="s">
        <v>77</v>
      </c>
      <c r="C105" s="277"/>
      <c r="D105" s="277"/>
      <c r="E105" s="95"/>
      <c r="F105" s="108">
        <f>F24</f>
        <v>1500</v>
      </c>
      <c r="G105" s="17"/>
      <c r="H105" s="16"/>
    </row>
    <row r="106" spans="1:8" x14ac:dyDescent="0.2">
      <c r="A106" s="241"/>
      <c r="B106" s="277" t="s">
        <v>75</v>
      </c>
      <c r="C106" s="277"/>
      <c r="D106" s="277"/>
      <c r="E106" s="95"/>
      <c r="F106" s="110">
        <f>F25</f>
        <v>2000</v>
      </c>
      <c r="G106" s="17"/>
      <c r="H106" s="16"/>
    </row>
    <row r="107" spans="1:8" x14ac:dyDescent="0.2">
      <c r="A107" s="241"/>
      <c r="B107" s="277" t="s">
        <v>78</v>
      </c>
      <c r="C107" s="277"/>
      <c r="D107" s="277"/>
      <c r="E107" s="95"/>
      <c r="F107" s="106">
        <f>SUM(F102:F106)</f>
        <v>86000</v>
      </c>
      <c r="G107" s="17"/>
      <c r="H107" s="16"/>
    </row>
    <row r="108" spans="1:8" x14ac:dyDescent="0.2">
      <c r="A108" s="241"/>
      <c r="B108" s="277"/>
      <c r="C108" s="277"/>
      <c r="D108" s="277"/>
      <c r="E108" s="95"/>
      <c r="F108" s="125" t="str">
        <f>IF(F107="","",IF(F107=86000,"Correct!","Try again!"))</f>
        <v>Correct!</v>
      </c>
      <c r="G108" s="17"/>
      <c r="H108" s="16"/>
    </row>
    <row r="109" spans="1:8" x14ac:dyDescent="0.2">
      <c r="A109" s="241"/>
      <c r="B109" s="277" t="s">
        <v>79</v>
      </c>
      <c r="C109" s="277"/>
      <c r="D109" s="277"/>
      <c r="E109" s="95"/>
      <c r="F109" s="95"/>
      <c r="G109" s="17"/>
      <c r="H109" s="16"/>
    </row>
    <row r="110" spans="1:8" x14ac:dyDescent="0.2">
      <c r="A110" s="241"/>
      <c r="B110" s="277" t="s">
        <v>127</v>
      </c>
      <c r="C110" s="277"/>
      <c r="D110" s="277"/>
      <c r="E110" s="127">
        <f>F26</f>
        <v>60000</v>
      </c>
      <c r="F110" s="95"/>
      <c r="G110" s="17"/>
      <c r="H110" s="16"/>
    </row>
    <row r="111" spans="1:8" x14ac:dyDescent="0.2">
      <c r="A111" s="241"/>
      <c r="B111" s="277" t="s">
        <v>80</v>
      </c>
      <c r="C111" s="277"/>
      <c r="D111" s="277"/>
      <c r="E111" s="110">
        <f>F77</f>
        <v>50883</v>
      </c>
      <c r="F111" s="95"/>
      <c r="G111" s="17"/>
      <c r="H111" s="16"/>
    </row>
    <row r="112" spans="1:8" x14ac:dyDescent="0.2">
      <c r="A112" s="241"/>
      <c r="B112" s="277" t="s">
        <v>81</v>
      </c>
      <c r="C112" s="277"/>
      <c r="D112" s="277"/>
      <c r="E112" s="125"/>
      <c r="F112" s="110">
        <f>SUM(E110:E111)</f>
        <v>110883</v>
      </c>
      <c r="G112" s="128" t="str">
        <f>IF(F112="","",IF(F112=110883,"«- Correct!","«- Try again!"))</f>
        <v>«- Correct!</v>
      </c>
      <c r="H112" s="16"/>
    </row>
    <row r="113" spans="1:8" ht="13.5" thickBot="1" x14ac:dyDescent="0.25">
      <c r="A113" s="241"/>
      <c r="B113" s="277" t="s">
        <v>82</v>
      </c>
      <c r="C113" s="277"/>
      <c r="D113" s="277"/>
      <c r="E113" s="95"/>
      <c r="F113" s="118">
        <f>SUM(F107:F112)</f>
        <v>196883</v>
      </c>
      <c r="G113" s="17"/>
      <c r="H113" s="16"/>
    </row>
    <row r="114" spans="1:8" ht="13.5" thickTop="1" x14ac:dyDescent="0.2">
      <c r="A114" s="241"/>
      <c r="B114" s="277"/>
      <c r="C114" s="277"/>
      <c r="D114" s="277"/>
      <c r="E114" s="15"/>
      <c r="F114" s="125" t="str">
        <f>IF(F113="","",IF(AND(F113&gt;=196883, F113&lt;=196883),"Correct!","Try again!"))</f>
        <v>Correct!</v>
      </c>
      <c r="G114" s="17"/>
      <c r="H114" s="16"/>
    </row>
    <row r="115" spans="1:8" x14ac:dyDescent="0.2">
      <c r="A115" s="9"/>
      <c r="B115" s="78"/>
      <c r="C115" s="78"/>
      <c r="D115" s="78"/>
      <c r="E115" s="79"/>
      <c r="F115" s="80"/>
    </row>
    <row r="116" spans="1:8" x14ac:dyDescent="0.2">
      <c r="A116" s="241"/>
      <c r="B116" s="272" t="s">
        <v>156</v>
      </c>
      <c r="C116" s="272"/>
      <c r="D116" s="272"/>
      <c r="E116" s="12"/>
      <c r="F116" s="12"/>
      <c r="G116" s="17"/>
      <c r="H116" s="16"/>
    </row>
    <row r="117" spans="1:8" x14ac:dyDescent="0.2">
      <c r="A117" s="241"/>
      <c r="B117" s="269" t="s">
        <v>5</v>
      </c>
      <c r="C117" s="269"/>
      <c r="D117" s="269"/>
      <c r="E117" s="269"/>
      <c r="F117" s="269"/>
      <c r="G117" s="269"/>
      <c r="H117" s="16"/>
    </row>
    <row r="118" spans="1:8" x14ac:dyDescent="0.2">
      <c r="A118" s="241"/>
      <c r="B118" s="268" t="s">
        <v>109</v>
      </c>
      <c r="C118" s="268"/>
      <c r="D118" s="268"/>
      <c r="E118" s="268"/>
      <c r="F118" s="268"/>
      <c r="G118" s="268"/>
      <c r="H118" s="16"/>
    </row>
    <row r="119" spans="1:8" x14ac:dyDescent="0.2">
      <c r="A119" s="241"/>
      <c r="B119" s="277"/>
      <c r="C119" s="277"/>
      <c r="D119" s="277"/>
      <c r="E119" s="16"/>
      <c r="F119" s="16"/>
      <c r="G119" s="17"/>
      <c r="H119" s="16"/>
    </row>
    <row r="120" spans="1:8" x14ac:dyDescent="0.2">
      <c r="A120" s="241"/>
      <c r="B120" s="278" t="s">
        <v>110</v>
      </c>
      <c r="C120" s="278"/>
      <c r="D120" s="278"/>
      <c r="E120" s="102" t="s">
        <v>111</v>
      </c>
      <c r="F120" s="102" t="s">
        <v>112</v>
      </c>
      <c r="G120" s="17"/>
      <c r="H120" s="16"/>
    </row>
    <row r="121" spans="1:8" x14ac:dyDescent="0.2">
      <c r="A121" s="241"/>
      <c r="B121" s="277" t="s">
        <v>219</v>
      </c>
      <c r="C121" s="277"/>
      <c r="D121" s="277"/>
      <c r="E121" s="29"/>
      <c r="F121" s="28"/>
      <c r="G121" s="17"/>
      <c r="H121" s="16"/>
    </row>
    <row r="122" spans="1:8" x14ac:dyDescent="0.2">
      <c r="A122" s="241"/>
      <c r="B122" s="277" t="s">
        <v>24</v>
      </c>
      <c r="C122" s="277"/>
      <c r="D122" s="277"/>
      <c r="E122" s="129">
        <f>F29</f>
        <v>146000</v>
      </c>
      <c r="F122" s="136"/>
      <c r="G122" s="17"/>
      <c r="H122" s="16"/>
    </row>
    <row r="123" spans="1:8" x14ac:dyDescent="0.2">
      <c r="A123" s="241"/>
      <c r="B123" s="277" t="s">
        <v>25</v>
      </c>
      <c r="C123" s="277"/>
      <c r="D123" s="277"/>
      <c r="E123" s="131">
        <f>F30</f>
        <v>1333</v>
      </c>
      <c r="F123" s="132"/>
      <c r="G123" s="17"/>
      <c r="H123" s="16"/>
    </row>
    <row r="124" spans="1:8" x14ac:dyDescent="0.2">
      <c r="A124" s="241"/>
      <c r="B124" s="277" t="s">
        <v>113</v>
      </c>
      <c r="C124" s="277"/>
      <c r="D124" s="277"/>
      <c r="E124" s="133"/>
      <c r="F124" s="131">
        <f>SUM(E122:E123)</f>
        <v>147333</v>
      </c>
      <c r="G124" s="136" t="str">
        <f>IF(F124="","",IF(F124=147333,"«- Correct!","«- Try again!"))</f>
        <v>«- Correct!</v>
      </c>
      <c r="H124" s="16"/>
    </row>
    <row r="125" spans="1:8" x14ac:dyDescent="0.2">
      <c r="A125" s="241"/>
      <c r="B125" s="277"/>
      <c r="C125" s="277"/>
      <c r="D125" s="277"/>
      <c r="E125" s="133"/>
      <c r="F125" s="132"/>
      <c r="G125" s="17"/>
      <c r="H125" s="16"/>
    </row>
    <row r="126" spans="1:8" x14ac:dyDescent="0.2">
      <c r="A126" s="241"/>
      <c r="B126" s="277" t="s">
        <v>114</v>
      </c>
      <c r="C126" s="277"/>
      <c r="D126" s="277"/>
      <c r="E126" s="131">
        <f>SUM(F127:F134)</f>
        <v>120950</v>
      </c>
      <c r="F126" s="136" t="str">
        <f>IF(E126="","",IF(E126=120950,"«- Correct!","«- Try again!"))</f>
        <v>«- Correct!</v>
      </c>
      <c r="G126" s="17"/>
      <c r="H126" s="16"/>
    </row>
    <row r="127" spans="1:8" x14ac:dyDescent="0.2">
      <c r="A127" s="241"/>
      <c r="B127" s="277" t="s">
        <v>43</v>
      </c>
      <c r="C127" s="277"/>
      <c r="D127" s="277"/>
      <c r="E127" s="133"/>
      <c r="F127" s="131">
        <f>F48</f>
        <v>70000</v>
      </c>
      <c r="G127" s="17"/>
      <c r="H127" s="16"/>
    </row>
    <row r="128" spans="1:8" x14ac:dyDescent="0.2">
      <c r="A128" s="241"/>
      <c r="B128" s="317" t="s">
        <v>91</v>
      </c>
      <c r="C128" s="277"/>
      <c r="D128" s="277"/>
      <c r="E128" s="133"/>
      <c r="F128" s="134">
        <f>E52</f>
        <v>20400</v>
      </c>
      <c r="G128" s="17"/>
      <c r="H128" s="16"/>
    </row>
    <row r="129" spans="1:8" x14ac:dyDescent="0.2">
      <c r="A129" s="241"/>
      <c r="B129" s="277" t="s">
        <v>45</v>
      </c>
      <c r="C129" s="277"/>
      <c r="D129" s="277"/>
      <c r="E129" s="133"/>
      <c r="F129" s="134">
        <f>E53</f>
        <v>12000</v>
      </c>
      <c r="G129" s="17"/>
      <c r="H129" s="16"/>
    </row>
    <row r="130" spans="1:8" x14ac:dyDescent="0.2">
      <c r="A130" s="241"/>
      <c r="B130" s="277" t="s">
        <v>46</v>
      </c>
      <c r="C130" s="277"/>
      <c r="D130" s="277"/>
      <c r="E130" s="133"/>
      <c r="F130" s="134">
        <f>E54</f>
        <v>10000</v>
      </c>
      <c r="G130" s="17"/>
      <c r="H130" s="16"/>
    </row>
    <row r="131" spans="1:8" x14ac:dyDescent="0.2">
      <c r="A131" s="241"/>
      <c r="B131" s="277" t="s">
        <v>47</v>
      </c>
      <c r="C131" s="277"/>
      <c r="D131" s="277"/>
      <c r="E131" s="133"/>
      <c r="F131" s="134">
        <f>-E62</f>
        <v>1500</v>
      </c>
      <c r="G131" s="17"/>
      <c r="H131" s="16"/>
    </row>
    <row r="132" spans="1:8" x14ac:dyDescent="0.2">
      <c r="A132" s="241"/>
      <c r="B132" s="277" t="s">
        <v>48</v>
      </c>
      <c r="C132" s="277"/>
      <c r="D132" s="277"/>
      <c r="E132" s="133"/>
      <c r="F132" s="134">
        <f>E55</f>
        <v>1800</v>
      </c>
      <c r="G132" s="17"/>
      <c r="H132" s="16"/>
    </row>
    <row r="133" spans="1:8" x14ac:dyDescent="0.2">
      <c r="A133" s="241"/>
      <c r="B133" s="277" t="s">
        <v>49</v>
      </c>
      <c r="C133" s="277"/>
      <c r="D133" s="277"/>
      <c r="E133" s="133"/>
      <c r="F133" s="134">
        <f>E56</f>
        <v>2250</v>
      </c>
      <c r="G133" s="17"/>
      <c r="H133" s="16"/>
    </row>
    <row r="134" spans="1:8" x14ac:dyDescent="0.2">
      <c r="A134" s="241"/>
      <c r="B134" s="279" t="s">
        <v>205</v>
      </c>
      <c r="C134" s="277"/>
      <c r="D134" s="277"/>
      <c r="E134" s="133"/>
      <c r="F134" s="135">
        <f>E57</f>
        <v>3000</v>
      </c>
      <c r="G134" s="17"/>
      <c r="H134" s="16"/>
    </row>
    <row r="135" spans="1:8" x14ac:dyDescent="0.2">
      <c r="A135" s="241"/>
      <c r="B135" s="277"/>
      <c r="C135" s="277"/>
      <c r="D135" s="277"/>
      <c r="E135" s="133"/>
      <c r="F135" s="132"/>
      <c r="G135" s="17"/>
      <c r="H135" s="16"/>
    </row>
    <row r="136" spans="1:8" x14ac:dyDescent="0.2">
      <c r="A136" s="241"/>
      <c r="B136" s="277" t="s">
        <v>114</v>
      </c>
      <c r="C136" s="277"/>
      <c r="D136" s="277"/>
      <c r="E136" s="131">
        <f>F124-E126</f>
        <v>26383</v>
      </c>
      <c r="F136" s="136"/>
      <c r="G136" s="17"/>
      <c r="H136" s="16"/>
    </row>
    <row r="137" spans="1:8" x14ac:dyDescent="0.2">
      <c r="A137" s="241"/>
      <c r="B137" s="277" t="s">
        <v>80</v>
      </c>
      <c r="C137" s="277"/>
      <c r="D137" s="277"/>
      <c r="E137" s="133"/>
      <c r="F137" s="131">
        <f>E136</f>
        <v>26383</v>
      </c>
      <c r="G137" s="136" t="str">
        <f>IF(F137="","",IF(AND(F137&gt;=26383, F137&lt;=26383),"«- Correct!","«- Try again!"))</f>
        <v>«- Correct!</v>
      </c>
      <c r="H137" s="16"/>
    </row>
    <row r="138" spans="1:8" x14ac:dyDescent="0.2">
      <c r="A138" s="241"/>
      <c r="B138" s="277"/>
      <c r="C138" s="277"/>
      <c r="D138" s="277"/>
      <c r="E138" s="27"/>
      <c r="F138" s="81"/>
      <c r="G138" s="17"/>
      <c r="H138" s="16"/>
    </row>
    <row r="139" spans="1:8" x14ac:dyDescent="0.2">
      <c r="A139" s="9"/>
      <c r="B139" s="82"/>
      <c r="C139" s="82"/>
      <c r="D139" s="82"/>
      <c r="E139" s="82"/>
      <c r="F139" s="83"/>
    </row>
    <row r="140" spans="1:8" x14ac:dyDescent="0.2">
      <c r="A140" s="241"/>
      <c r="B140" s="272" t="s">
        <v>157</v>
      </c>
      <c r="C140" s="272"/>
      <c r="D140" s="272"/>
      <c r="E140" s="34"/>
      <c r="F140" s="34"/>
      <c r="G140" s="17"/>
      <c r="H140" s="16"/>
    </row>
    <row r="141" spans="1:8" x14ac:dyDescent="0.2">
      <c r="A141" s="241"/>
      <c r="B141" s="268" t="s">
        <v>5</v>
      </c>
      <c r="C141" s="268"/>
      <c r="D141" s="268"/>
      <c r="E141" s="268"/>
      <c r="F141" s="268"/>
      <c r="G141" s="268"/>
      <c r="H141" s="16"/>
    </row>
    <row r="142" spans="1:8" x14ac:dyDescent="0.2">
      <c r="A142" s="241"/>
      <c r="B142" s="268" t="s">
        <v>83</v>
      </c>
      <c r="C142" s="268"/>
      <c r="D142" s="268"/>
      <c r="E142" s="268"/>
      <c r="F142" s="268"/>
      <c r="G142" s="268"/>
      <c r="H142" s="16"/>
    </row>
    <row r="143" spans="1:8" x14ac:dyDescent="0.2">
      <c r="A143" s="241"/>
      <c r="B143" s="286" t="s">
        <v>214</v>
      </c>
      <c r="C143" s="283"/>
      <c r="D143" s="283"/>
      <c r="E143" s="283"/>
      <c r="F143" s="283"/>
      <c r="G143" s="283"/>
      <c r="H143" s="16"/>
    </row>
    <row r="144" spans="1:8" x14ac:dyDescent="0.2">
      <c r="A144" s="241"/>
      <c r="B144" s="277"/>
      <c r="C144" s="280"/>
      <c r="D144" s="280"/>
      <c r="E144" s="11"/>
      <c r="F144" s="11"/>
      <c r="G144" s="17"/>
      <c r="H144" s="16"/>
    </row>
    <row r="145" spans="1:8" x14ac:dyDescent="0.2">
      <c r="A145" s="241"/>
      <c r="B145" s="278" t="s">
        <v>8</v>
      </c>
      <c r="C145" s="278"/>
      <c r="D145" s="278"/>
      <c r="E145" s="137" t="s">
        <v>9</v>
      </c>
      <c r="F145" s="137" t="s">
        <v>10</v>
      </c>
      <c r="G145" s="17"/>
      <c r="H145" s="16"/>
    </row>
    <row r="146" spans="1:8" x14ac:dyDescent="0.2">
      <c r="A146" s="241"/>
      <c r="B146" s="277" t="s">
        <v>11</v>
      </c>
      <c r="C146" s="277"/>
      <c r="D146" s="277"/>
      <c r="E146" s="105">
        <f>F86</f>
        <v>30000</v>
      </c>
      <c r="F146" s="106"/>
      <c r="G146" s="17"/>
      <c r="H146" s="16"/>
    </row>
    <row r="147" spans="1:8" x14ac:dyDescent="0.2">
      <c r="A147" s="241"/>
      <c r="B147" s="277" t="s">
        <v>12</v>
      </c>
      <c r="C147" s="277"/>
      <c r="D147" s="277"/>
      <c r="E147" s="107">
        <f>F87</f>
        <v>40000</v>
      </c>
      <c r="F147" s="108"/>
      <c r="G147" s="17"/>
      <c r="H147" s="16"/>
    </row>
    <row r="148" spans="1:8" x14ac:dyDescent="0.2">
      <c r="A148" s="241"/>
      <c r="B148" s="264" t="s">
        <v>16</v>
      </c>
      <c r="C148" s="264"/>
      <c r="D148" s="264"/>
      <c r="E148" s="107">
        <f>F88</f>
        <v>800</v>
      </c>
      <c r="F148" s="108"/>
      <c r="G148" s="17"/>
      <c r="H148" s="16"/>
    </row>
    <row r="149" spans="1:8" x14ac:dyDescent="0.2">
      <c r="A149" s="241"/>
      <c r="B149" s="264" t="s">
        <v>17</v>
      </c>
      <c r="C149" s="264"/>
      <c r="D149" s="264"/>
      <c r="E149" s="107">
        <f>F89</f>
        <v>60000</v>
      </c>
      <c r="F149" s="108"/>
      <c r="G149" s="17"/>
      <c r="H149" s="16"/>
    </row>
    <row r="150" spans="1:8" x14ac:dyDescent="0.2">
      <c r="A150" s="241"/>
      <c r="B150" s="318" t="s">
        <v>208</v>
      </c>
      <c r="C150" s="264"/>
      <c r="D150" s="264"/>
      <c r="E150" s="107">
        <f>F90</f>
        <v>20000</v>
      </c>
      <c r="F150" s="108"/>
      <c r="G150" s="17"/>
      <c r="H150" s="16"/>
    </row>
    <row r="151" spans="1:8" x14ac:dyDescent="0.2">
      <c r="A151" s="241"/>
      <c r="B151" s="264" t="s">
        <v>18</v>
      </c>
      <c r="C151" s="264"/>
      <c r="D151" s="264"/>
      <c r="E151" s="107">
        <f>F91</f>
        <v>1333</v>
      </c>
      <c r="F151" s="108"/>
      <c r="G151" s="17"/>
      <c r="H151" s="16"/>
    </row>
    <row r="152" spans="1:8" x14ac:dyDescent="0.2">
      <c r="A152" s="241"/>
      <c r="B152" s="277" t="s">
        <v>13</v>
      </c>
      <c r="C152" s="277"/>
      <c r="D152" s="277"/>
      <c r="E152" s="107">
        <f>F92</f>
        <v>1000</v>
      </c>
      <c r="F152" s="108"/>
      <c r="G152" s="17"/>
      <c r="H152" s="16"/>
    </row>
    <row r="153" spans="1:8" x14ac:dyDescent="0.2">
      <c r="A153" s="241"/>
      <c r="B153" s="277" t="s">
        <v>15</v>
      </c>
      <c r="C153" s="277"/>
      <c r="D153" s="277"/>
      <c r="E153" s="107">
        <f>F93</f>
        <v>3750</v>
      </c>
      <c r="F153" s="108"/>
      <c r="G153" s="17"/>
      <c r="H153" s="16"/>
    </row>
    <row r="154" spans="1:8" x14ac:dyDescent="0.2">
      <c r="A154" s="241"/>
      <c r="B154" s="317" t="s">
        <v>207</v>
      </c>
      <c r="C154" s="277"/>
      <c r="D154" s="277"/>
      <c r="E154" s="107">
        <f>E95</f>
        <v>80000</v>
      </c>
      <c r="F154" s="108"/>
      <c r="G154" s="17"/>
      <c r="H154" s="16"/>
    </row>
    <row r="155" spans="1:8" x14ac:dyDescent="0.2">
      <c r="A155" s="241"/>
      <c r="B155" s="317" t="s">
        <v>85</v>
      </c>
      <c r="C155" s="277"/>
      <c r="D155" s="277"/>
      <c r="E155" s="107"/>
      <c r="F155" s="108">
        <f>-E96</f>
        <v>40000</v>
      </c>
      <c r="G155" s="17"/>
      <c r="H155" s="16"/>
    </row>
    <row r="156" spans="1:8" x14ac:dyDescent="0.2">
      <c r="A156" s="241"/>
      <c r="B156" s="277" t="s">
        <v>21</v>
      </c>
      <c r="C156" s="277"/>
      <c r="D156" s="277"/>
      <c r="E156" s="107"/>
      <c r="F156" s="108">
        <f>F102</f>
        <v>31000</v>
      </c>
      <c r="G156" s="17"/>
      <c r="H156" s="16"/>
    </row>
    <row r="157" spans="1:8" x14ac:dyDescent="0.2">
      <c r="A157" s="241"/>
      <c r="B157" s="317" t="s">
        <v>86</v>
      </c>
      <c r="C157" s="277"/>
      <c r="D157" s="277"/>
      <c r="E157" s="107"/>
      <c r="F157" s="108">
        <f>F103</f>
        <v>1500</v>
      </c>
      <c r="G157" s="17"/>
      <c r="H157" s="16"/>
    </row>
    <row r="158" spans="1:8" x14ac:dyDescent="0.2">
      <c r="A158" s="241"/>
      <c r="B158" s="317" t="s">
        <v>209</v>
      </c>
      <c r="C158" s="277"/>
      <c r="D158" s="277"/>
      <c r="E158" s="107"/>
      <c r="F158" s="108">
        <v>50000</v>
      </c>
      <c r="G158" s="17"/>
      <c r="H158" s="16"/>
    </row>
    <row r="159" spans="1:8" x14ac:dyDescent="0.2">
      <c r="A159" s="241"/>
      <c r="B159" s="277" t="s">
        <v>22</v>
      </c>
      <c r="C159" s="277"/>
      <c r="D159" s="277"/>
      <c r="E159" s="107"/>
      <c r="F159" s="108">
        <v>1500</v>
      </c>
      <c r="G159" s="17"/>
      <c r="H159" s="16"/>
    </row>
    <row r="160" spans="1:8" x14ac:dyDescent="0.2">
      <c r="A160" s="241"/>
      <c r="B160" s="317" t="s">
        <v>206</v>
      </c>
      <c r="C160" s="277"/>
      <c r="D160" s="277"/>
      <c r="E160" s="107"/>
      <c r="F160" s="108">
        <v>2000</v>
      </c>
      <c r="G160" s="17"/>
      <c r="H160" s="16"/>
    </row>
    <row r="161" spans="1:8" x14ac:dyDescent="0.2">
      <c r="A161" s="241"/>
      <c r="B161" s="277" t="s">
        <v>105</v>
      </c>
      <c r="C161" s="277"/>
      <c r="D161" s="277"/>
      <c r="E161" s="107"/>
      <c r="F161" s="108">
        <f>E110</f>
        <v>60000</v>
      </c>
      <c r="G161" s="17"/>
      <c r="H161" s="16"/>
    </row>
    <row r="162" spans="1:8" x14ac:dyDescent="0.2">
      <c r="A162" s="241"/>
      <c r="B162" s="277" t="s">
        <v>23</v>
      </c>
      <c r="C162" s="277"/>
      <c r="D162" s="277"/>
      <c r="E162" s="109"/>
      <c r="F162" s="110">
        <f>E111</f>
        <v>50883</v>
      </c>
      <c r="G162" s="17"/>
      <c r="H162" s="16"/>
    </row>
    <row r="163" spans="1:8" ht="13.5" thickBot="1" x14ac:dyDescent="0.25">
      <c r="A163" s="241"/>
      <c r="B163" s="277" t="s">
        <v>32</v>
      </c>
      <c r="C163" s="277"/>
      <c r="D163" s="277"/>
      <c r="E163" s="111">
        <f>SUM(E146:E162)</f>
        <v>236883</v>
      </c>
      <c r="F163" s="238">
        <f>SUM(F146:F162)</f>
        <v>236883</v>
      </c>
      <c r="G163" s="17"/>
      <c r="H163" s="16"/>
    </row>
    <row r="164" spans="1:8" ht="13.5" thickTop="1" x14ac:dyDescent="0.2">
      <c r="A164" s="241"/>
      <c r="B164" s="277"/>
      <c r="C164" s="277"/>
      <c r="D164" s="277"/>
      <c r="E164" s="32" t="str">
        <f>IF(E163="","",IF(AND(E163&gt;=236882.5, E163&lt;=236883.5),"Correct!","Try again!"))</f>
        <v>Correct!</v>
      </c>
      <c r="F164" s="32" t="str">
        <f>IF(F163="","",IF(AND(F163&gt;=236882.5, F163&lt;=236883.5),"Correct!","Try again!"))</f>
        <v>Correct!</v>
      </c>
      <c r="G164" s="17"/>
      <c r="H164" s="16"/>
    </row>
  </sheetData>
  <sheetProtection algorithmName="SHA-512" hashValue="sPUABtqu73MwJxXkHvKHW+jCA+t25AlR+4T5I6GjbgpA+EUe09LG3cMPgw6ctP2MxL5DqbIhiuMkGR3L/EBsMA==" saltValue="60xMzPA9TDmylfHas+7Zpw==" spinCount="100000" sheet="1" objects="1" scenarios="1" selectLockedCells="1"/>
  <mergeCells count="156">
    <mergeCell ref="A99:G99"/>
    <mergeCell ref="B12:D12"/>
    <mergeCell ref="B13:D13"/>
    <mergeCell ref="B14:D14"/>
    <mergeCell ref="B143:G143"/>
    <mergeCell ref="B142:G142"/>
    <mergeCell ref="B141:G141"/>
    <mergeCell ref="B45:G45"/>
    <mergeCell ref="B44:G44"/>
    <mergeCell ref="B43:G43"/>
    <mergeCell ref="B15:D15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D2:E2"/>
    <mergeCell ref="D1:E1"/>
    <mergeCell ref="B7:G7"/>
    <mergeCell ref="B6:G6"/>
    <mergeCell ref="B10:D10"/>
    <mergeCell ref="B11:D11"/>
    <mergeCell ref="D3:E3"/>
    <mergeCell ref="B8:G8"/>
    <mergeCell ref="B16:D16"/>
    <mergeCell ref="B30:D30"/>
    <mergeCell ref="B31:D31"/>
    <mergeCell ref="B32:D32"/>
    <mergeCell ref="B33:D33"/>
    <mergeCell ref="B34:D34"/>
    <mergeCell ref="B35:D35"/>
    <mergeCell ref="B36:D36"/>
    <mergeCell ref="B37:D37"/>
    <mergeCell ref="B39:D39"/>
    <mergeCell ref="B38:D38"/>
    <mergeCell ref="B40:D40"/>
    <mergeCell ref="B42:D42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9:D69"/>
    <mergeCell ref="B70:D70"/>
    <mergeCell ref="B68:G68"/>
    <mergeCell ref="B67:G67"/>
    <mergeCell ref="B66:G66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3:D83"/>
    <mergeCell ref="B85:D85"/>
    <mergeCell ref="B86:D86"/>
    <mergeCell ref="B82:G82"/>
    <mergeCell ref="B81:G81"/>
    <mergeCell ref="B80:G80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9:D119"/>
    <mergeCell ref="B121:D121"/>
    <mergeCell ref="B118:G118"/>
    <mergeCell ref="B117:G117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44:D144"/>
    <mergeCell ref="B163:D163"/>
    <mergeCell ref="B164:D164"/>
    <mergeCell ref="B5:D5"/>
    <mergeCell ref="B116:D116"/>
    <mergeCell ref="B120:D120"/>
    <mergeCell ref="B140:D140"/>
    <mergeCell ref="B145:D145"/>
    <mergeCell ref="B157:D157"/>
    <mergeCell ref="B158:D158"/>
    <mergeCell ref="B159:D159"/>
    <mergeCell ref="B146:D146"/>
    <mergeCell ref="B147:D147"/>
    <mergeCell ref="B150:D150"/>
    <mergeCell ref="B160:D160"/>
    <mergeCell ref="B161:D161"/>
    <mergeCell ref="B162:D162"/>
    <mergeCell ref="B151:D151"/>
    <mergeCell ref="B152:D152"/>
    <mergeCell ref="B153:D153"/>
    <mergeCell ref="B154:D154"/>
    <mergeCell ref="B155:D155"/>
    <mergeCell ref="B156:D156"/>
  </mergeCells>
  <phoneticPr fontId="0" type="noConversion"/>
  <printOptions horizontalCentered="1" gridLinesSet="0"/>
  <pageMargins left="0" right="0" top="0.72" bottom="0.51" header="0.5" footer="0.5"/>
  <pageSetup scale="110" orientation="portrait" horizontalDpi="300" verticalDpi="300" r:id="rId1"/>
  <headerFooter alignWithMargins="0"/>
  <rowBreaks count="3" manualBreakCount="3">
    <brk id="41" max="16383" man="1"/>
    <brk id="78" max="7" man="1"/>
    <brk id="115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F53"/>
  <sheetViews>
    <sheetView showGridLines="0" workbookViewId="0">
      <selection sqref="A1:B1"/>
    </sheetView>
  </sheetViews>
  <sheetFormatPr defaultRowHeight="12.75" x14ac:dyDescent="0.2"/>
  <cols>
    <col min="1" max="5" width="12.7109375" style="9" customWidth="1"/>
    <col min="6" max="6" width="2.7109375" customWidth="1"/>
    <col min="7" max="16384" width="9.140625" style="9"/>
  </cols>
  <sheetData>
    <row r="1" spans="1:6" x14ac:dyDescent="0.2">
      <c r="A1" s="274" t="s">
        <v>104</v>
      </c>
      <c r="B1" s="274"/>
      <c r="C1" s="53"/>
      <c r="D1" s="53"/>
      <c r="E1" s="53"/>
    </row>
    <row r="2" spans="1:6" x14ac:dyDescent="0.2">
      <c r="A2" s="53"/>
      <c r="B2" s="53"/>
      <c r="C2" s="53"/>
      <c r="D2" s="53"/>
      <c r="E2" s="53"/>
    </row>
    <row r="3" spans="1:6" customFormat="1" x14ac:dyDescent="0.2">
      <c r="A3" s="269" t="s">
        <v>5</v>
      </c>
      <c r="B3" s="269"/>
      <c r="C3" s="269"/>
      <c r="D3" s="269"/>
      <c r="E3" s="269"/>
      <c r="F3" s="20"/>
    </row>
    <row r="4" spans="1:6" customFormat="1" x14ac:dyDescent="0.2">
      <c r="A4" s="268" t="s">
        <v>7</v>
      </c>
      <c r="B4" s="268"/>
      <c r="C4" s="268"/>
      <c r="D4" s="268"/>
      <c r="E4" s="268"/>
      <c r="F4" s="20"/>
    </row>
    <row r="5" spans="1:6" customFormat="1" x14ac:dyDescent="0.2">
      <c r="A5" s="276">
        <v>44561</v>
      </c>
      <c r="B5" s="276"/>
      <c r="C5" s="276"/>
      <c r="D5" s="276"/>
      <c r="E5" s="276"/>
      <c r="F5" s="20"/>
    </row>
    <row r="6" spans="1:6" customFormat="1" x14ac:dyDescent="0.2">
      <c r="A6" s="12"/>
      <c r="B6" s="12"/>
      <c r="C6" s="12"/>
      <c r="D6" s="12"/>
      <c r="E6" s="12"/>
      <c r="F6" s="20"/>
    </row>
    <row r="7" spans="1:6" customFormat="1" x14ac:dyDescent="0.2">
      <c r="A7" s="13" t="s">
        <v>8</v>
      </c>
      <c r="B7" s="13"/>
      <c r="C7" s="13"/>
      <c r="D7" s="14" t="s">
        <v>9</v>
      </c>
      <c r="E7" s="14" t="s">
        <v>10</v>
      </c>
      <c r="F7" s="20"/>
    </row>
    <row r="8" spans="1:6" customFormat="1" x14ac:dyDescent="0.2">
      <c r="A8" s="275" t="s">
        <v>11</v>
      </c>
      <c r="B8" s="275"/>
      <c r="C8" s="275"/>
      <c r="D8" s="95">
        <v>30000</v>
      </c>
      <c r="E8" s="95"/>
      <c r="F8" s="20"/>
    </row>
    <row r="9" spans="1:6" customFormat="1" x14ac:dyDescent="0.2">
      <c r="A9" s="271" t="s">
        <v>12</v>
      </c>
      <c r="B9" s="271"/>
      <c r="C9" s="271"/>
      <c r="D9" s="95">
        <v>40000</v>
      </c>
      <c r="E9" s="95"/>
      <c r="F9" s="20"/>
    </row>
    <row r="10" spans="1:6" customFormat="1" x14ac:dyDescent="0.2">
      <c r="A10" s="271" t="s">
        <v>16</v>
      </c>
      <c r="B10" s="271"/>
      <c r="C10" s="271"/>
      <c r="D10" s="95">
        <v>1500</v>
      </c>
      <c r="E10" s="95"/>
      <c r="F10" s="20"/>
    </row>
    <row r="11" spans="1:6" customFormat="1" x14ac:dyDescent="0.2">
      <c r="A11" s="271" t="s">
        <v>17</v>
      </c>
      <c r="B11" s="271"/>
      <c r="C11" s="271"/>
      <c r="D11" s="95">
        <v>60000</v>
      </c>
      <c r="E11" s="95"/>
      <c r="F11" s="20"/>
    </row>
    <row r="12" spans="1:6" customFormat="1" x14ac:dyDescent="0.2">
      <c r="A12" s="312" t="s">
        <v>208</v>
      </c>
      <c r="B12" s="271"/>
      <c r="C12" s="271"/>
      <c r="D12" s="95">
        <v>20000</v>
      </c>
      <c r="E12" s="95"/>
      <c r="F12" s="20"/>
    </row>
    <row r="13" spans="1:6" customFormat="1" x14ac:dyDescent="0.2">
      <c r="A13" s="271" t="s">
        <v>18</v>
      </c>
      <c r="B13" s="271"/>
      <c r="C13" s="271"/>
      <c r="D13" s="95">
        <v>0</v>
      </c>
      <c r="E13" s="95"/>
      <c r="F13" s="20"/>
    </row>
    <row r="14" spans="1:6" customFormat="1" x14ac:dyDescent="0.2">
      <c r="A14" s="271" t="s">
        <v>13</v>
      </c>
      <c r="B14" s="271"/>
      <c r="C14" s="271"/>
      <c r="D14" s="95">
        <v>2000</v>
      </c>
      <c r="E14" s="95"/>
      <c r="F14" s="20"/>
    </row>
    <row r="15" spans="1:6" customFormat="1" x14ac:dyDescent="0.2">
      <c r="A15" s="271" t="s">
        <v>15</v>
      </c>
      <c r="B15" s="271"/>
      <c r="C15" s="271"/>
      <c r="D15" s="95">
        <v>6000</v>
      </c>
      <c r="E15" s="95"/>
      <c r="F15" s="20"/>
    </row>
    <row r="16" spans="1:6" customFormat="1" x14ac:dyDescent="0.2">
      <c r="A16" s="312" t="s">
        <v>207</v>
      </c>
      <c r="B16" s="271"/>
      <c r="C16" s="271"/>
      <c r="D16" s="95">
        <v>80000</v>
      </c>
      <c r="E16" s="95"/>
      <c r="F16" s="20"/>
    </row>
    <row r="17" spans="1:6" customFormat="1" x14ac:dyDescent="0.2">
      <c r="A17" s="312" t="s">
        <v>85</v>
      </c>
      <c r="B17" s="271"/>
      <c r="C17" s="271"/>
      <c r="D17" s="95"/>
      <c r="E17" s="95">
        <v>30000</v>
      </c>
      <c r="F17" s="20"/>
    </row>
    <row r="18" spans="1:6" customFormat="1" x14ac:dyDescent="0.2">
      <c r="A18" s="271" t="s">
        <v>21</v>
      </c>
      <c r="B18" s="271"/>
      <c r="C18" s="271"/>
      <c r="D18" s="95"/>
      <c r="E18" s="95">
        <v>31000</v>
      </c>
      <c r="F18" s="20"/>
    </row>
    <row r="19" spans="1:6" customFormat="1" x14ac:dyDescent="0.2">
      <c r="A19" s="312" t="s">
        <v>86</v>
      </c>
      <c r="B19" s="271"/>
      <c r="C19" s="271"/>
      <c r="D19" s="95"/>
      <c r="E19" s="243" t="s">
        <v>202</v>
      </c>
      <c r="F19" s="20"/>
    </row>
    <row r="20" spans="1:6" customFormat="1" x14ac:dyDescent="0.2">
      <c r="A20" s="312" t="s">
        <v>209</v>
      </c>
      <c r="B20" s="271"/>
      <c r="C20" s="271"/>
      <c r="D20" s="95"/>
      <c r="E20" s="95">
        <v>50000</v>
      </c>
      <c r="F20" s="20"/>
    </row>
    <row r="21" spans="1:6" customFormat="1" x14ac:dyDescent="0.2">
      <c r="A21" s="271" t="s">
        <v>22</v>
      </c>
      <c r="B21" s="271"/>
      <c r="C21" s="271"/>
      <c r="D21" s="95"/>
      <c r="E21" s="95">
        <v>0</v>
      </c>
      <c r="F21" s="20"/>
    </row>
    <row r="22" spans="1:6" customFormat="1" x14ac:dyDescent="0.2">
      <c r="A22" s="312" t="s">
        <v>206</v>
      </c>
      <c r="B22" s="271"/>
      <c r="C22" s="271"/>
      <c r="D22" s="95"/>
      <c r="E22" s="95">
        <v>2000</v>
      </c>
      <c r="F22" s="20"/>
    </row>
    <row r="23" spans="1:6" customFormat="1" x14ac:dyDescent="0.2">
      <c r="A23" s="271" t="s">
        <v>105</v>
      </c>
      <c r="B23" s="271"/>
      <c r="C23" s="271"/>
      <c r="D23" s="95"/>
      <c r="E23" s="95">
        <v>60000</v>
      </c>
      <c r="F23" s="20"/>
    </row>
    <row r="24" spans="1:6" customFormat="1" x14ac:dyDescent="0.2">
      <c r="A24" s="271" t="s">
        <v>23</v>
      </c>
      <c r="B24" s="271"/>
      <c r="C24" s="271"/>
      <c r="D24" s="95"/>
      <c r="E24" s="95">
        <v>28500</v>
      </c>
      <c r="F24" s="20"/>
    </row>
    <row r="25" spans="1:6" customFormat="1" x14ac:dyDescent="0.2">
      <c r="A25" s="312" t="s">
        <v>210</v>
      </c>
      <c r="B25" s="271"/>
      <c r="C25" s="271"/>
      <c r="D25" s="95">
        <v>4000</v>
      </c>
      <c r="E25" s="95"/>
      <c r="F25" s="20"/>
    </row>
    <row r="26" spans="1:6" customFormat="1" x14ac:dyDescent="0.2">
      <c r="A26" s="271" t="s">
        <v>24</v>
      </c>
      <c r="B26" s="271"/>
      <c r="C26" s="271"/>
      <c r="D26" s="95"/>
      <c r="E26" s="95">
        <v>146000</v>
      </c>
      <c r="F26" s="20"/>
    </row>
    <row r="27" spans="1:6" customFormat="1" x14ac:dyDescent="0.2">
      <c r="A27" s="271" t="s">
        <v>25</v>
      </c>
      <c r="B27" s="271"/>
      <c r="C27" s="271"/>
      <c r="D27" s="95"/>
      <c r="E27" s="95">
        <v>0</v>
      </c>
      <c r="F27" s="20"/>
    </row>
    <row r="28" spans="1:6" customFormat="1" x14ac:dyDescent="0.2">
      <c r="A28" s="271" t="s">
        <v>26</v>
      </c>
      <c r="B28" s="271"/>
      <c r="C28" s="271"/>
      <c r="D28" s="95">
        <v>70000</v>
      </c>
      <c r="E28" s="95"/>
      <c r="F28" s="20"/>
    </row>
    <row r="29" spans="1:6" customFormat="1" x14ac:dyDescent="0.2">
      <c r="A29" s="312" t="s">
        <v>89</v>
      </c>
      <c r="B29" s="271"/>
      <c r="C29" s="271"/>
      <c r="D29" s="95">
        <v>18900</v>
      </c>
      <c r="E29" s="95"/>
      <c r="F29" s="20"/>
    </row>
    <row r="30" spans="1:6" customFormat="1" x14ac:dyDescent="0.2">
      <c r="A30" s="271" t="s">
        <v>27</v>
      </c>
      <c r="B30" s="271"/>
      <c r="C30" s="271"/>
      <c r="D30" s="95">
        <v>11000</v>
      </c>
      <c r="E30" s="95"/>
      <c r="F30" s="20"/>
    </row>
    <row r="31" spans="1:6" customFormat="1" x14ac:dyDescent="0.2">
      <c r="A31" s="271" t="s">
        <v>28</v>
      </c>
      <c r="B31" s="271"/>
      <c r="C31" s="271"/>
      <c r="D31" s="95">
        <v>0</v>
      </c>
      <c r="E31" s="95"/>
      <c r="F31" s="20"/>
    </row>
    <row r="32" spans="1:6" customFormat="1" x14ac:dyDescent="0.2">
      <c r="A32" s="271" t="s">
        <v>29</v>
      </c>
      <c r="B32" s="271"/>
      <c r="C32" s="271"/>
      <c r="D32" s="95">
        <v>0</v>
      </c>
      <c r="E32" s="95"/>
      <c r="F32" s="20"/>
    </row>
    <row r="33" spans="1:6" customFormat="1" x14ac:dyDescent="0.2">
      <c r="A33" s="271" t="s">
        <v>30</v>
      </c>
      <c r="B33" s="271"/>
      <c r="C33" s="271"/>
      <c r="D33" s="95">
        <v>1100</v>
      </c>
      <c r="E33" s="95"/>
      <c r="F33" s="20"/>
    </row>
    <row r="34" spans="1:6" customFormat="1" x14ac:dyDescent="0.2">
      <c r="A34" s="271" t="s">
        <v>31</v>
      </c>
      <c r="B34" s="271"/>
      <c r="C34" s="271"/>
      <c r="D34" s="95">
        <v>0</v>
      </c>
      <c r="E34" s="95"/>
      <c r="F34" s="20"/>
    </row>
    <row r="35" spans="1:6" customFormat="1" x14ac:dyDescent="0.2">
      <c r="A35" s="273" t="s">
        <v>204</v>
      </c>
      <c r="B35" s="271"/>
      <c r="C35" s="271"/>
      <c r="D35" s="96">
        <v>3000</v>
      </c>
      <c r="E35" s="96"/>
      <c r="F35" s="20"/>
    </row>
    <row r="36" spans="1:6" customFormat="1" ht="13.5" thickBot="1" x14ac:dyDescent="0.25">
      <c r="A36" s="271" t="s">
        <v>32</v>
      </c>
      <c r="B36" s="271"/>
      <c r="C36" s="271"/>
      <c r="D36" s="97">
        <f>SUM(D8:D35)</f>
        <v>347500</v>
      </c>
      <c r="E36" s="97">
        <f>SUM(E8:E35)</f>
        <v>347500</v>
      </c>
      <c r="F36" s="20"/>
    </row>
    <row r="37" spans="1:6" customFormat="1" ht="13.5" thickTop="1" x14ac:dyDescent="0.2">
      <c r="A37" s="271"/>
      <c r="B37" s="271"/>
      <c r="C37" s="271"/>
      <c r="D37" s="12"/>
      <c r="E37" s="17"/>
      <c r="F37" s="20"/>
    </row>
    <row r="38" spans="1:6" customFormat="1" x14ac:dyDescent="0.2">
      <c r="A38" s="272" t="s">
        <v>33</v>
      </c>
      <c r="B38" s="272"/>
      <c r="C38" s="272"/>
      <c r="D38" s="12"/>
      <c r="E38" s="17"/>
      <c r="F38" s="20"/>
    </row>
    <row r="39" spans="1:6" customFormat="1" x14ac:dyDescent="0.2">
      <c r="A39" s="312" t="s">
        <v>211</v>
      </c>
      <c r="B39" s="271"/>
      <c r="C39" s="271"/>
      <c r="D39" s="98">
        <v>10000</v>
      </c>
      <c r="E39" s="17"/>
      <c r="F39" s="20"/>
    </row>
    <row r="40" spans="1:6" customFormat="1" x14ac:dyDescent="0.2">
      <c r="A40" s="271" t="s">
        <v>35</v>
      </c>
      <c r="B40" s="271"/>
      <c r="C40" s="271"/>
      <c r="D40" s="98">
        <v>1500</v>
      </c>
      <c r="E40" s="17"/>
      <c r="F40" s="20"/>
    </row>
    <row r="41" spans="1:6" customFormat="1" x14ac:dyDescent="0.2">
      <c r="A41" s="271" t="s">
        <v>36</v>
      </c>
      <c r="B41" s="271"/>
      <c r="C41" s="271"/>
      <c r="D41" s="99">
        <v>50000</v>
      </c>
      <c r="E41" s="17"/>
      <c r="F41" s="20"/>
    </row>
    <row r="42" spans="1:6" customFormat="1" x14ac:dyDescent="0.2">
      <c r="A42" s="271" t="s">
        <v>37</v>
      </c>
      <c r="B42" s="271"/>
      <c r="C42" s="271"/>
      <c r="D42" s="18">
        <v>0.12</v>
      </c>
      <c r="E42" s="17"/>
      <c r="F42" s="20"/>
    </row>
    <row r="43" spans="1:6" customFormat="1" x14ac:dyDescent="0.2">
      <c r="A43" s="271" t="s">
        <v>38</v>
      </c>
      <c r="B43" s="271"/>
      <c r="C43" s="271"/>
      <c r="D43" s="15">
        <v>10</v>
      </c>
      <c r="E43" s="17" t="s">
        <v>39</v>
      </c>
      <c r="F43" s="20"/>
    </row>
    <row r="44" spans="1:6" customFormat="1" x14ac:dyDescent="0.2">
      <c r="A44" s="273" t="s">
        <v>203</v>
      </c>
      <c r="B44" s="271"/>
      <c r="C44" s="271"/>
      <c r="D44" s="98">
        <v>20000</v>
      </c>
      <c r="E44" s="17"/>
      <c r="F44" s="20"/>
    </row>
    <row r="45" spans="1:6" customFormat="1" x14ac:dyDescent="0.2">
      <c r="A45" s="271" t="s">
        <v>40</v>
      </c>
      <c r="B45" s="271"/>
      <c r="C45" s="271"/>
      <c r="D45" s="18">
        <v>0.08</v>
      </c>
      <c r="E45" s="17"/>
      <c r="F45" s="20"/>
    </row>
    <row r="46" spans="1:6" customFormat="1" x14ac:dyDescent="0.2">
      <c r="A46" s="271" t="s">
        <v>106</v>
      </c>
      <c r="B46" s="271"/>
      <c r="C46" s="271"/>
      <c r="D46" s="98">
        <v>6000</v>
      </c>
      <c r="E46" s="17"/>
      <c r="F46" s="20"/>
    </row>
    <row r="47" spans="1:6" customFormat="1" x14ac:dyDescent="0.2">
      <c r="A47" s="271" t="s">
        <v>180</v>
      </c>
      <c r="B47" s="271"/>
      <c r="C47" s="271"/>
      <c r="D47" s="99">
        <v>800</v>
      </c>
      <c r="E47" s="17"/>
      <c r="F47" s="20"/>
    </row>
    <row r="48" spans="1:6" customFormat="1" x14ac:dyDescent="0.2">
      <c r="A48" s="271" t="s">
        <v>181</v>
      </c>
      <c r="B48" s="271"/>
      <c r="C48" s="271"/>
      <c r="D48" s="99"/>
      <c r="E48" s="17"/>
      <c r="F48" s="20"/>
    </row>
    <row r="49" spans="1:6" customFormat="1" x14ac:dyDescent="0.2">
      <c r="A49" s="273" t="s">
        <v>212</v>
      </c>
      <c r="B49" s="271"/>
      <c r="C49" s="271"/>
      <c r="D49" s="99">
        <v>2000</v>
      </c>
      <c r="E49" s="17"/>
      <c r="F49" s="20"/>
    </row>
    <row r="50" spans="1:6" customFormat="1" x14ac:dyDescent="0.2">
      <c r="A50" s="271" t="s">
        <v>41</v>
      </c>
      <c r="B50" s="271"/>
      <c r="C50" s="271"/>
      <c r="D50" s="98">
        <v>2000</v>
      </c>
      <c r="E50" s="17"/>
      <c r="F50" s="20"/>
    </row>
    <row r="51" spans="1:6" customFormat="1" x14ac:dyDescent="0.2">
      <c r="A51" s="271" t="s">
        <v>42</v>
      </c>
      <c r="B51" s="271"/>
      <c r="C51" s="271"/>
      <c r="D51" s="99">
        <v>1000</v>
      </c>
      <c r="E51" s="17"/>
      <c r="F51" s="20"/>
    </row>
    <row r="52" spans="1:6" customFormat="1" x14ac:dyDescent="0.2">
      <c r="A52" s="271"/>
      <c r="B52" s="271"/>
      <c r="C52" s="271"/>
      <c r="D52" s="92"/>
      <c r="E52" s="92"/>
      <c r="F52" s="20"/>
    </row>
    <row r="53" spans="1:6" x14ac:dyDescent="0.2">
      <c r="A53" s="271"/>
      <c r="B53" s="271"/>
      <c r="C53" s="271"/>
      <c r="D53" s="92"/>
      <c r="E53" s="92"/>
      <c r="F53" s="20"/>
    </row>
  </sheetData>
  <sheetProtection selectLockedCells="1" selectUnlockedCells="1"/>
  <mergeCells count="50">
    <mergeCell ref="A1:B1"/>
    <mergeCell ref="A3:E3"/>
    <mergeCell ref="A4:E4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43:C43"/>
    <mergeCell ref="A49:C49"/>
    <mergeCell ref="A44:C44"/>
    <mergeCell ref="A27:C27"/>
    <mergeCell ref="A28:C28"/>
    <mergeCell ref="A29:C29"/>
    <mergeCell ref="A30:C30"/>
    <mergeCell ref="A31:C31"/>
    <mergeCell ref="A32:C32"/>
    <mergeCell ref="A35:C35"/>
    <mergeCell ref="A36:C36"/>
    <mergeCell ref="A38:C38"/>
    <mergeCell ref="A51:C51"/>
    <mergeCell ref="A52:C52"/>
    <mergeCell ref="A53:C53"/>
    <mergeCell ref="A37:C37"/>
    <mergeCell ref="A45:C45"/>
    <mergeCell ref="A46:C46"/>
    <mergeCell ref="A47:C47"/>
    <mergeCell ref="A33:C33"/>
    <mergeCell ref="A34:C34"/>
    <mergeCell ref="A50:C50"/>
    <mergeCell ref="A39:C39"/>
    <mergeCell ref="A40:C40"/>
    <mergeCell ref="A41:C41"/>
    <mergeCell ref="A42:C42"/>
    <mergeCell ref="A48:C48"/>
  </mergeCells>
  <phoneticPr fontId="3" type="noConversion"/>
  <printOptions horizontalCentered="1"/>
  <pageMargins left="0.75" right="0.75" top="0.63" bottom="0.64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CX170"/>
  <sheetViews>
    <sheetView showGridLines="0" zoomScaleNormal="100" workbookViewId="0">
      <selection activeCell="D1" sqref="D1:E1"/>
    </sheetView>
  </sheetViews>
  <sheetFormatPr defaultRowHeight="12.75" x14ac:dyDescent="0.2"/>
  <cols>
    <col min="1" max="1" width="2.7109375" style="6" customWidth="1"/>
    <col min="2" max="2" width="7" style="6" customWidth="1"/>
    <col min="3" max="8" width="12.7109375" style="6" customWidth="1"/>
    <col min="9" max="18" width="12.7109375" style="5" customWidth="1"/>
    <col min="19" max="102" width="9.140625" style="5"/>
    <col min="103" max="16384" width="9.140625" style="6"/>
  </cols>
  <sheetData>
    <row r="1" spans="1:8" x14ac:dyDescent="0.2">
      <c r="C1" s="7" t="s">
        <v>0</v>
      </c>
      <c r="D1" s="266" t="s">
        <v>3</v>
      </c>
      <c r="E1" s="266"/>
      <c r="H1" s="139"/>
    </row>
    <row r="2" spans="1:8" x14ac:dyDescent="0.2">
      <c r="B2" s="5"/>
      <c r="C2" s="7" t="s">
        <v>2</v>
      </c>
      <c r="D2" s="266" t="s">
        <v>107</v>
      </c>
      <c r="E2" s="266"/>
      <c r="H2" s="139"/>
    </row>
    <row r="3" spans="1:8" x14ac:dyDescent="0.2">
      <c r="B3" s="5"/>
      <c r="D3" s="267" t="s">
        <v>115</v>
      </c>
      <c r="E3" s="267"/>
      <c r="H3" s="138"/>
    </row>
    <row r="4" spans="1:8" x14ac:dyDescent="0.2">
      <c r="B4" s="5"/>
      <c r="C4" s="5"/>
      <c r="D4" s="5"/>
      <c r="E4" s="5"/>
      <c r="F4" s="5"/>
      <c r="H4" s="5"/>
    </row>
    <row r="5" spans="1:8" x14ac:dyDescent="0.2">
      <c r="A5" s="241"/>
      <c r="B5" s="272" t="s">
        <v>147</v>
      </c>
      <c r="C5" s="272"/>
      <c r="D5" s="272"/>
      <c r="E5" s="272"/>
      <c r="F5" s="16"/>
      <c r="G5" s="43"/>
      <c r="H5" s="16"/>
    </row>
    <row r="6" spans="1:8" x14ac:dyDescent="0.2">
      <c r="A6" s="241"/>
      <c r="B6" s="269" t="s">
        <v>84</v>
      </c>
      <c r="C6" s="269"/>
      <c r="D6" s="269"/>
      <c r="E6" s="269"/>
      <c r="F6" s="269"/>
      <c r="G6" s="269"/>
      <c r="H6" s="16"/>
    </row>
    <row r="7" spans="1:8" x14ac:dyDescent="0.2">
      <c r="A7" s="241"/>
      <c r="B7" s="268" t="s">
        <v>109</v>
      </c>
      <c r="C7" s="268"/>
      <c r="D7" s="268"/>
      <c r="E7" s="268"/>
      <c r="F7" s="268"/>
      <c r="G7" s="268"/>
      <c r="H7" s="16"/>
    </row>
    <row r="8" spans="1:8" x14ac:dyDescent="0.2">
      <c r="A8" s="241"/>
      <c r="B8" s="16"/>
      <c r="C8" s="16"/>
      <c r="D8" s="16"/>
      <c r="E8" s="16"/>
      <c r="F8" s="16"/>
      <c r="G8" s="16"/>
      <c r="H8" s="16"/>
    </row>
    <row r="9" spans="1:8" x14ac:dyDescent="0.2">
      <c r="A9" s="241"/>
      <c r="B9" s="102" t="s">
        <v>117</v>
      </c>
      <c r="C9" s="36" t="s">
        <v>110</v>
      </c>
      <c r="D9" s="36"/>
      <c r="E9" s="36"/>
      <c r="F9" s="102" t="s">
        <v>111</v>
      </c>
      <c r="G9" s="102" t="s">
        <v>112</v>
      </c>
      <c r="H9" s="16"/>
    </row>
    <row r="10" spans="1:8" x14ac:dyDescent="0.2">
      <c r="A10" s="241"/>
      <c r="B10" s="41" t="s">
        <v>118</v>
      </c>
      <c r="C10" s="270" t="s">
        <v>11</v>
      </c>
      <c r="D10" s="270"/>
      <c r="E10" s="270"/>
      <c r="F10" s="143">
        <f>G12-F11</f>
        <v>70000</v>
      </c>
      <c r="G10" s="144"/>
      <c r="H10" s="16"/>
    </row>
    <row r="11" spans="1:8" x14ac:dyDescent="0.2">
      <c r="A11" s="241"/>
      <c r="B11" s="41"/>
      <c r="C11" s="265" t="s">
        <v>12</v>
      </c>
      <c r="D11" s="265"/>
      <c r="E11" s="265"/>
      <c r="F11" s="145">
        <v>30000</v>
      </c>
      <c r="G11" s="146"/>
      <c r="H11" s="16"/>
    </row>
    <row r="12" spans="1:8" x14ac:dyDescent="0.2">
      <c r="A12" s="241"/>
      <c r="B12" s="41"/>
      <c r="C12" s="265" t="s">
        <v>126</v>
      </c>
      <c r="D12" s="265"/>
      <c r="E12" s="265"/>
      <c r="F12" s="144"/>
      <c r="G12" s="143">
        <v>100000</v>
      </c>
      <c r="H12" s="130" t="str">
        <f>IF(G12="","",IF(G12=100000,"«- Correct!","«- Try again!"))</f>
        <v>«- Correct!</v>
      </c>
    </row>
    <row r="13" spans="1:8" x14ac:dyDescent="0.2">
      <c r="A13" s="241"/>
      <c r="B13" s="41" t="s">
        <v>119</v>
      </c>
      <c r="C13" s="265" t="s">
        <v>11</v>
      </c>
      <c r="D13" s="265"/>
      <c r="E13" s="265"/>
      <c r="F13" s="143">
        <v>27300</v>
      </c>
      <c r="G13" s="144"/>
      <c r="H13" s="16"/>
    </row>
    <row r="14" spans="1:8" x14ac:dyDescent="0.2">
      <c r="A14" s="241"/>
      <c r="B14" s="41"/>
      <c r="C14" s="265" t="s">
        <v>61</v>
      </c>
      <c r="D14" s="265"/>
      <c r="E14" s="265"/>
      <c r="F14" s="144"/>
      <c r="G14" s="147">
        <f>F13</f>
        <v>27300</v>
      </c>
      <c r="H14" s="130" t="str">
        <f>IF(G14="","",IF(G14=27300,"«- Correct!","«- Try again!"))</f>
        <v>«- Correct!</v>
      </c>
    </row>
    <row r="15" spans="1:8" x14ac:dyDescent="0.2">
      <c r="A15" s="241"/>
      <c r="B15" s="42" t="s">
        <v>128</v>
      </c>
      <c r="C15" s="265" t="s">
        <v>11</v>
      </c>
      <c r="D15" s="265"/>
      <c r="E15" s="265"/>
      <c r="F15" s="143">
        <v>10000</v>
      </c>
      <c r="G15" s="146"/>
      <c r="H15" s="16"/>
    </row>
    <row r="16" spans="1:8" x14ac:dyDescent="0.2">
      <c r="A16" s="241"/>
      <c r="B16" s="42"/>
      <c r="C16" s="265" t="s">
        <v>127</v>
      </c>
      <c r="D16" s="265"/>
      <c r="E16" s="265"/>
      <c r="F16" s="144"/>
      <c r="G16" s="147">
        <f>F15</f>
        <v>10000</v>
      </c>
      <c r="H16" s="130" t="str">
        <f>IF(G16="","",IF(G16=10000,"«- Correct!","«- Try again!"))</f>
        <v>«- Correct!</v>
      </c>
    </row>
    <row r="17" spans="1:8" x14ac:dyDescent="0.2">
      <c r="A17" s="241"/>
      <c r="B17" s="42" t="s">
        <v>129</v>
      </c>
      <c r="C17" s="265" t="s">
        <v>89</v>
      </c>
      <c r="D17" s="265"/>
      <c r="E17" s="265"/>
      <c r="F17" s="148">
        <f>G19-F18</f>
        <v>41000</v>
      </c>
      <c r="G17" s="146"/>
      <c r="H17" s="16"/>
    </row>
    <row r="18" spans="1:8" x14ac:dyDescent="0.2">
      <c r="A18" s="241"/>
      <c r="B18" s="42"/>
      <c r="C18" s="265" t="s">
        <v>86</v>
      </c>
      <c r="D18" s="265"/>
      <c r="E18" s="265"/>
      <c r="F18" s="143">
        <v>9000</v>
      </c>
      <c r="G18" s="146"/>
      <c r="H18" s="16"/>
    </row>
    <row r="19" spans="1:8" x14ac:dyDescent="0.2">
      <c r="A19" s="241"/>
      <c r="B19" s="42"/>
      <c r="C19" s="265" t="s">
        <v>60</v>
      </c>
      <c r="D19" s="265"/>
      <c r="E19" s="265"/>
      <c r="F19" s="144"/>
      <c r="G19" s="147">
        <v>50000</v>
      </c>
      <c r="H19" s="130" t="str">
        <f>IF(G19="","",IF(G19=50000,"«- Correct!","«- Try again!"))</f>
        <v>«- Correct!</v>
      </c>
    </row>
    <row r="20" spans="1:8" x14ac:dyDescent="0.2">
      <c r="A20" s="241"/>
      <c r="B20" s="42" t="s">
        <v>130</v>
      </c>
      <c r="C20" s="265" t="s">
        <v>158</v>
      </c>
      <c r="D20" s="265"/>
      <c r="E20" s="265"/>
      <c r="F20" s="143">
        <v>24000</v>
      </c>
      <c r="G20" s="146"/>
      <c r="H20" s="16"/>
    </row>
    <row r="21" spans="1:8" x14ac:dyDescent="0.2">
      <c r="A21" s="241"/>
      <c r="B21" s="42"/>
      <c r="C21" s="265" t="s">
        <v>60</v>
      </c>
      <c r="D21" s="265"/>
      <c r="E21" s="265"/>
      <c r="F21" s="144"/>
      <c r="G21" s="143">
        <v>24000</v>
      </c>
      <c r="H21" s="130" t="str">
        <f>IF(G21="","",IF(G21=24000,"«- Correct!","«- Try again!"))</f>
        <v>«- Correct!</v>
      </c>
    </row>
    <row r="22" spans="1:8" x14ac:dyDescent="0.2">
      <c r="A22" s="241"/>
      <c r="B22" s="42" t="s">
        <v>131</v>
      </c>
      <c r="C22" s="265" t="s">
        <v>19</v>
      </c>
      <c r="D22" s="265"/>
      <c r="E22" s="265"/>
      <c r="F22" s="143">
        <v>15000</v>
      </c>
      <c r="G22" s="146"/>
      <c r="H22" s="16"/>
    </row>
    <row r="23" spans="1:8" x14ac:dyDescent="0.2">
      <c r="A23" s="241"/>
      <c r="B23" s="42"/>
      <c r="C23" s="265" t="s">
        <v>60</v>
      </c>
      <c r="D23" s="265"/>
      <c r="E23" s="265"/>
      <c r="F23" s="144"/>
      <c r="G23" s="147">
        <f>F22</f>
        <v>15000</v>
      </c>
      <c r="H23" s="130" t="str">
        <f>IF(G23="","",IF(G23=15000,"«- Correct!","«- Try again!"))</f>
        <v>«- Correct!</v>
      </c>
    </row>
    <row r="24" spans="1:8" x14ac:dyDescent="0.2">
      <c r="A24" s="241"/>
      <c r="B24" s="42" t="s">
        <v>132</v>
      </c>
      <c r="C24" s="313" t="s">
        <v>210</v>
      </c>
      <c r="D24" s="265"/>
      <c r="E24" s="265"/>
      <c r="F24" s="143">
        <v>2500</v>
      </c>
      <c r="G24" s="146"/>
      <c r="H24" s="16"/>
    </row>
    <row r="25" spans="1:8" x14ac:dyDescent="0.2">
      <c r="A25" s="241"/>
      <c r="B25" s="42"/>
      <c r="C25" s="265" t="s">
        <v>60</v>
      </c>
      <c r="D25" s="265"/>
      <c r="E25" s="265"/>
      <c r="F25" s="144"/>
      <c r="G25" s="147">
        <v>2500</v>
      </c>
      <c r="H25" s="130" t="str">
        <f>IF(G25="","",IF(G25=2500,"«- Correct!","«- Try again!"))</f>
        <v>«- Correct!</v>
      </c>
    </row>
    <row r="26" spans="1:8" x14ac:dyDescent="0.2">
      <c r="A26" s="245"/>
      <c r="B26" s="245"/>
      <c r="C26" s="294"/>
      <c r="D26" s="294"/>
      <c r="E26" s="294"/>
      <c r="F26" s="245"/>
      <c r="G26" s="245"/>
      <c r="H26" s="245"/>
    </row>
    <row r="27" spans="1:8" x14ac:dyDescent="0.2">
      <c r="A27" s="9"/>
      <c r="B27" s="240"/>
      <c r="C27" s="240"/>
      <c r="D27" s="240"/>
      <c r="E27" s="240"/>
      <c r="F27" s="240"/>
      <c r="G27" s="240"/>
      <c r="H27" s="240"/>
    </row>
    <row r="28" spans="1:8" x14ac:dyDescent="0.2">
      <c r="A28" s="241"/>
      <c r="B28" s="272" t="s">
        <v>149</v>
      </c>
      <c r="C28" s="272"/>
      <c r="D28" s="272"/>
      <c r="E28" s="272"/>
      <c r="F28" s="43"/>
      <c r="G28" s="43"/>
      <c r="H28" s="16"/>
    </row>
    <row r="29" spans="1:8" x14ac:dyDescent="0.2">
      <c r="A29" s="241"/>
      <c r="B29" s="269" t="s">
        <v>84</v>
      </c>
      <c r="C29" s="269"/>
      <c r="D29" s="269"/>
      <c r="E29" s="269"/>
      <c r="F29" s="269"/>
      <c r="G29" s="269"/>
      <c r="H29" s="16"/>
    </row>
    <row r="30" spans="1:8" x14ac:dyDescent="0.2">
      <c r="A30" s="241"/>
      <c r="B30" s="268" t="s">
        <v>7</v>
      </c>
      <c r="C30" s="268"/>
      <c r="D30" s="268"/>
      <c r="E30" s="268"/>
      <c r="F30" s="268"/>
      <c r="G30" s="268"/>
      <c r="H30" s="16"/>
    </row>
    <row r="31" spans="1:8" x14ac:dyDescent="0.2">
      <c r="A31" s="241"/>
      <c r="B31" s="43"/>
      <c r="C31" s="265"/>
      <c r="D31" s="265"/>
      <c r="E31" s="265"/>
      <c r="F31" s="16"/>
      <c r="G31" s="16"/>
      <c r="H31" s="16"/>
    </row>
    <row r="32" spans="1:8" x14ac:dyDescent="0.2">
      <c r="A32" s="241"/>
      <c r="B32" s="149" t="s">
        <v>8</v>
      </c>
      <c r="C32" s="150"/>
      <c r="D32" s="150"/>
      <c r="E32" s="150"/>
      <c r="F32" s="137" t="s">
        <v>9</v>
      </c>
      <c r="G32" s="137" t="s">
        <v>10</v>
      </c>
      <c r="H32" s="16"/>
    </row>
    <row r="33" spans="1:8" x14ac:dyDescent="0.2">
      <c r="A33" s="241"/>
      <c r="B33" s="270" t="s">
        <v>11</v>
      </c>
      <c r="C33" s="270"/>
      <c r="D33" s="270"/>
      <c r="E33" s="270"/>
      <c r="F33" s="143">
        <f>30000+70000+27300+10000-50000-24000-15000-2500</f>
        <v>45800</v>
      </c>
      <c r="G33" s="144"/>
      <c r="H33" s="16"/>
    </row>
    <row r="34" spans="1:8" x14ac:dyDescent="0.2">
      <c r="A34" s="241"/>
      <c r="B34" s="291" t="s">
        <v>12</v>
      </c>
      <c r="C34" s="291"/>
      <c r="D34" s="291"/>
      <c r="E34" s="291"/>
      <c r="F34" s="145">
        <f>15000+30000-27300</f>
        <v>17700</v>
      </c>
      <c r="G34" s="144"/>
      <c r="H34" s="16"/>
    </row>
    <row r="35" spans="1:8" x14ac:dyDescent="0.2">
      <c r="A35" s="241"/>
      <c r="B35" s="291" t="s">
        <v>19</v>
      </c>
      <c r="C35" s="291"/>
      <c r="D35" s="291"/>
      <c r="E35" s="291"/>
      <c r="F35" s="143">
        <f>20000+15000</f>
        <v>35000</v>
      </c>
      <c r="G35" s="144"/>
      <c r="H35" s="16"/>
    </row>
    <row r="36" spans="1:8" x14ac:dyDescent="0.2">
      <c r="A36" s="241"/>
      <c r="B36" s="291" t="s">
        <v>85</v>
      </c>
      <c r="C36" s="291"/>
      <c r="D36" s="291"/>
      <c r="E36" s="291"/>
      <c r="F36" s="144"/>
      <c r="G36" s="143">
        <v>6000</v>
      </c>
      <c r="H36" s="16"/>
    </row>
    <row r="37" spans="1:8" x14ac:dyDescent="0.2">
      <c r="A37" s="241"/>
      <c r="B37" s="291" t="s">
        <v>86</v>
      </c>
      <c r="C37" s="291"/>
      <c r="D37" s="291"/>
      <c r="E37" s="291"/>
      <c r="F37" s="144"/>
      <c r="G37" s="134">
        <f>9000-9000</f>
        <v>0</v>
      </c>
      <c r="H37" s="16"/>
    </row>
    <row r="38" spans="1:8" x14ac:dyDescent="0.2">
      <c r="A38" s="241"/>
      <c r="B38" s="291" t="s">
        <v>105</v>
      </c>
      <c r="C38" s="291"/>
      <c r="D38" s="291"/>
      <c r="E38" s="291"/>
      <c r="F38" s="144"/>
      <c r="G38" s="134">
        <f>40500+10000</f>
        <v>50500</v>
      </c>
      <c r="H38" s="16"/>
    </row>
    <row r="39" spans="1:8" x14ac:dyDescent="0.2">
      <c r="A39" s="241"/>
      <c r="B39" s="291" t="s">
        <v>23</v>
      </c>
      <c r="C39" s="291"/>
      <c r="D39" s="291"/>
      <c r="E39" s="291"/>
      <c r="F39" s="144"/>
      <c r="G39" s="134">
        <f>9500</f>
        <v>9500</v>
      </c>
      <c r="H39" s="16"/>
    </row>
    <row r="40" spans="1:8" x14ac:dyDescent="0.2">
      <c r="A40" s="241"/>
      <c r="B40" s="312" t="s">
        <v>210</v>
      </c>
      <c r="C40" s="291"/>
      <c r="D40" s="291"/>
      <c r="E40" s="291"/>
      <c r="F40" s="148">
        <v>2500</v>
      </c>
      <c r="G40" s="16"/>
      <c r="H40" s="16"/>
    </row>
    <row r="41" spans="1:8" x14ac:dyDescent="0.2">
      <c r="A41" s="241"/>
      <c r="B41" s="291" t="s">
        <v>88</v>
      </c>
      <c r="C41" s="291"/>
      <c r="D41" s="291"/>
      <c r="E41" s="291"/>
      <c r="F41" s="144"/>
      <c r="G41" s="143">
        <v>100000</v>
      </c>
      <c r="H41" s="16"/>
    </row>
    <row r="42" spans="1:8" x14ac:dyDescent="0.2">
      <c r="A42" s="241"/>
      <c r="B42" s="291" t="s">
        <v>89</v>
      </c>
      <c r="C42" s="291"/>
      <c r="D42" s="291"/>
      <c r="E42" s="291"/>
      <c r="F42" s="148">
        <v>41000</v>
      </c>
      <c r="G42" s="144"/>
      <c r="H42" s="16"/>
    </row>
    <row r="43" spans="1:8" x14ac:dyDescent="0.2">
      <c r="A43" s="241"/>
      <c r="B43" s="291" t="s">
        <v>158</v>
      </c>
      <c r="C43" s="291"/>
      <c r="D43" s="291"/>
      <c r="E43" s="291"/>
      <c r="F43" s="151">
        <v>24000</v>
      </c>
      <c r="G43" s="152"/>
      <c r="H43" s="16"/>
    </row>
    <row r="44" spans="1:8" ht="13.5" thickBot="1" x14ac:dyDescent="0.25">
      <c r="A44" s="241"/>
      <c r="B44" s="291" t="s">
        <v>32</v>
      </c>
      <c r="C44" s="291"/>
      <c r="D44" s="291"/>
      <c r="E44" s="291"/>
      <c r="F44" s="153">
        <f>SUM(F33:F43)</f>
        <v>166000</v>
      </c>
      <c r="G44" s="154">
        <f>SUM(G33:G43)</f>
        <v>166000</v>
      </c>
      <c r="H44" s="16"/>
    </row>
    <row r="45" spans="1:8" ht="13.5" thickTop="1" x14ac:dyDescent="0.2">
      <c r="A45" s="241"/>
      <c r="B45" s="291"/>
      <c r="C45" s="291"/>
      <c r="D45" s="291"/>
      <c r="E45" s="291"/>
      <c r="F45" s="32" t="str">
        <f>IF(F44="","",IF(F44=166000,"Correct!","Try again!"))</f>
        <v>Correct!</v>
      </c>
      <c r="G45" s="32" t="str">
        <f>IF(G44="","",IF(G44=166000,"Correct!","Try again!"))</f>
        <v>Correct!</v>
      </c>
      <c r="H45" s="16"/>
    </row>
    <row r="46" spans="1:8" x14ac:dyDescent="0.2">
      <c r="A46" s="9"/>
      <c r="B46" s="292"/>
      <c r="C46" s="292"/>
      <c r="D46" s="292"/>
      <c r="E46" s="292"/>
      <c r="F46" s="240"/>
      <c r="G46" s="240"/>
      <c r="H46" s="240"/>
    </row>
    <row r="47" spans="1:8" x14ac:dyDescent="0.2">
      <c r="A47" s="241"/>
      <c r="B47" s="272" t="s">
        <v>156</v>
      </c>
      <c r="C47" s="272"/>
      <c r="D47" s="272"/>
      <c r="E47" s="272"/>
      <c r="F47" s="16"/>
      <c r="G47" s="16"/>
      <c r="H47" s="16"/>
    </row>
    <row r="48" spans="1:8" x14ac:dyDescent="0.2">
      <c r="A48" s="241"/>
      <c r="B48" s="269" t="s">
        <v>84</v>
      </c>
      <c r="C48" s="269"/>
      <c r="D48" s="269"/>
      <c r="E48" s="269"/>
      <c r="F48" s="269"/>
      <c r="G48" s="269"/>
      <c r="H48" s="16"/>
    </row>
    <row r="49" spans="1:8" x14ac:dyDescent="0.2">
      <c r="A49" s="241"/>
      <c r="B49" s="268" t="s">
        <v>109</v>
      </c>
      <c r="C49" s="268"/>
      <c r="D49" s="268"/>
      <c r="E49" s="268"/>
      <c r="F49" s="268"/>
      <c r="G49" s="268"/>
      <c r="H49" s="16"/>
    </row>
    <row r="50" spans="1:8" x14ac:dyDescent="0.2">
      <c r="A50" s="241"/>
      <c r="B50" s="291"/>
      <c r="C50" s="291"/>
      <c r="D50" s="291"/>
      <c r="E50" s="291"/>
      <c r="F50" s="16"/>
      <c r="G50" s="16"/>
      <c r="H50" s="16"/>
    </row>
    <row r="51" spans="1:8" x14ac:dyDescent="0.2">
      <c r="A51" s="241"/>
      <c r="B51" s="149" t="s">
        <v>110</v>
      </c>
      <c r="C51" s="149"/>
      <c r="D51" s="149"/>
      <c r="E51" s="149"/>
      <c r="F51" s="102" t="s">
        <v>111</v>
      </c>
      <c r="G51" s="102" t="s">
        <v>112</v>
      </c>
      <c r="H51" s="16"/>
    </row>
    <row r="52" spans="1:8" x14ac:dyDescent="0.2">
      <c r="A52" s="241"/>
      <c r="B52" s="291" t="s">
        <v>89</v>
      </c>
      <c r="C52" s="291"/>
      <c r="D52" s="291"/>
      <c r="E52" s="291"/>
      <c r="F52" s="143">
        <v>1000</v>
      </c>
      <c r="G52" s="144"/>
      <c r="H52" s="16"/>
    </row>
    <row r="53" spans="1:8" x14ac:dyDescent="0.2">
      <c r="A53" s="241"/>
      <c r="B53" s="291" t="s">
        <v>95</v>
      </c>
      <c r="C53" s="291"/>
      <c r="D53" s="291"/>
      <c r="E53" s="291"/>
      <c r="F53" s="146"/>
      <c r="G53" s="143">
        <f>F52</f>
        <v>1000</v>
      </c>
      <c r="H53" s="130" t="str">
        <f>IF(G53="","",IF(G53=1000,"«- Correct!","«- Try again!"))</f>
        <v>«- Correct!</v>
      </c>
    </row>
    <row r="54" spans="1:8" x14ac:dyDescent="0.2">
      <c r="A54" s="241"/>
      <c r="B54" s="291" t="s">
        <v>28</v>
      </c>
      <c r="C54" s="291"/>
      <c r="D54" s="291"/>
      <c r="E54" s="291"/>
      <c r="F54" s="143">
        <v>2000</v>
      </c>
      <c r="G54" s="146"/>
      <c r="H54" s="16"/>
    </row>
    <row r="55" spans="1:8" x14ac:dyDescent="0.2">
      <c r="A55" s="241"/>
      <c r="B55" s="291" t="s">
        <v>133</v>
      </c>
      <c r="C55" s="291"/>
      <c r="D55" s="291"/>
      <c r="E55" s="291"/>
      <c r="F55" s="146"/>
      <c r="G55" s="143">
        <f>F54</f>
        <v>2000</v>
      </c>
      <c r="H55" s="130" t="str">
        <f>IF(G55="","",IF(G55=2000,"«- Correct!","«- Try again!"))</f>
        <v>«- Correct!</v>
      </c>
    </row>
    <row r="56" spans="1:8" x14ac:dyDescent="0.2">
      <c r="A56" s="245"/>
      <c r="B56" s="294"/>
      <c r="C56" s="294"/>
      <c r="D56" s="294"/>
      <c r="E56" s="294"/>
      <c r="F56" s="245"/>
      <c r="G56" s="245"/>
      <c r="H56" s="245"/>
    </row>
    <row r="57" spans="1:8" x14ac:dyDescent="0.2">
      <c r="A57" s="9"/>
      <c r="B57" s="292"/>
      <c r="C57" s="292"/>
      <c r="D57" s="292"/>
      <c r="E57" s="292"/>
      <c r="F57" s="240"/>
      <c r="G57" s="240"/>
      <c r="H57" s="240"/>
    </row>
    <row r="58" spans="1:8" x14ac:dyDescent="0.2">
      <c r="A58" s="241"/>
      <c r="B58" s="272" t="s">
        <v>157</v>
      </c>
      <c r="C58" s="272"/>
      <c r="D58" s="272"/>
      <c r="E58" s="272"/>
      <c r="F58" s="16"/>
      <c r="G58" s="16"/>
      <c r="H58" s="16"/>
    </row>
    <row r="59" spans="1:8" x14ac:dyDescent="0.2">
      <c r="A59" s="241"/>
      <c r="B59" s="269" t="s">
        <v>84</v>
      </c>
      <c r="C59" s="269"/>
      <c r="D59" s="269"/>
      <c r="E59" s="269"/>
      <c r="F59" s="269"/>
      <c r="G59" s="269"/>
      <c r="H59" s="16"/>
    </row>
    <row r="60" spans="1:8" x14ac:dyDescent="0.2">
      <c r="A60" s="241"/>
      <c r="B60" s="268" t="s">
        <v>14</v>
      </c>
      <c r="C60" s="268"/>
      <c r="D60" s="268"/>
      <c r="E60" s="268"/>
      <c r="F60" s="268"/>
      <c r="G60" s="268"/>
      <c r="H60" s="16"/>
    </row>
    <row r="61" spans="1:8" x14ac:dyDescent="0.2">
      <c r="A61" s="241"/>
      <c r="B61" s="291"/>
      <c r="C61" s="291"/>
      <c r="D61" s="291"/>
      <c r="E61" s="291"/>
      <c r="F61" s="16"/>
      <c r="G61" s="16"/>
      <c r="H61" s="16"/>
    </row>
    <row r="62" spans="1:8" x14ac:dyDescent="0.2">
      <c r="A62" s="241"/>
      <c r="B62" s="149" t="s">
        <v>8</v>
      </c>
      <c r="C62" s="150"/>
      <c r="D62" s="150"/>
      <c r="E62" s="150"/>
      <c r="F62" s="137" t="s">
        <v>9</v>
      </c>
      <c r="G62" s="137" t="s">
        <v>10</v>
      </c>
      <c r="H62" s="16"/>
    </row>
    <row r="63" spans="1:8" x14ac:dyDescent="0.2">
      <c r="A63" s="241"/>
      <c r="B63" s="291" t="s">
        <v>11</v>
      </c>
      <c r="C63" s="291"/>
      <c r="D63" s="291"/>
      <c r="E63" s="291"/>
      <c r="F63" s="143">
        <f>F33</f>
        <v>45800</v>
      </c>
      <c r="G63" s="155"/>
      <c r="H63" s="16"/>
    </row>
    <row r="64" spans="1:8" x14ac:dyDescent="0.2">
      <c r="A64" s="241"/>
      <c r="B64" s="291" t="s">
        <v>12</v>
      </c>
      <c r="C64" s="291"/>
      <c r="D64" s="291"/>
      <c r="E64" s="291"/>
      <c r="F64" s="134">
        <f>F34</f>
        <v>17700</v>
      </c>
      <c r="G64" s="156"/>
      <c r="H64" s="16"/>
    </row>
    <row r="65" spans="1:102" x14ac:dyDescent="0.2">
      <c r="A65" s="241"/>
      <c r="B65" s="291" t="s">
        <v>19</v>
      </c>
      <c r="C65" s="291"/>
      <c r="D65" s="291"/>
      <c r="E65" s="291"/>
      <c r="F65" s="134">
        <f>F35</f>
        <v>35000</v>
      </c>
      <c r="G65" s="156"/>
      <c r="H65" s="16"/>
    </row>
    <row r="66" spans="1:102" x14ac:dyDescent="0.2">
      <c r="A66" s="241"/>
      <c r="B66" s="291" t="s">
        <v>85</v>
      </c>
      <c r="C66" s="291"/>
      <c r="D66" s="291"/>
      <c r="E66" s="291"/>
      <c r="F66" s="134"/>
      <c r="G66" s="156">
        <f>G36+2000</f>
        <v>8000</v>
      </c>
      <c r="H66" s="16"/>
    </row>
    <row r="67" spans="1:102" x14ac:dyDescent="0.2">
      <c r="A67" s="241"/>
      <c r="B67" s="291" t="s">
        <v>86</v>
      </c>
      <c r="C67" s="291"/>
      <c r="D67" s="291"/>
      <c r="E67" s="291"/>
      <c r="F67" s="134"/>
      <c r="G67" s="156">
        <f>G37+1000</f>
        <v>1000</v>
      </c>
      <c r="H67" s="16"/>
    </row>
    <row r="68" spans="1:102" x14ac:dyDescent="0.2">
      <c r="A68" s="241"/>
      <c r="B68" s="291" t="s">
        <v>105</v>
      </c>
      <c r="C68" s="291"/>
      <c r="D68" s="291"/>
      <c r="E68" s="291"/>
      <c r="F68" s="134"/>
      <c r="G68" s="156">
        <f>G38</f>
        <v>50500</v>
      </c>
      <c r="H68" s="16"/>
    </row>
    <row r="69" spans="1:102" x14ac:dyDescent="0.2">
      <c r="A69" s="241"/>
      <c r="B69" s="291" t="s">
        <v>23</v>
      </c>
      <c r="C69" s="291"/>
      <c r="D69" s="291"/>
      <c r="E69" s="291"/>
      <c r="F69" s="134"/>
      <c r="G69" s="156">
        <f>G39</f>
        <v>9500</v>
      </c>
      <c r="H69" s="1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</row>
    <row r="70" spans="1:102" x14ac:dyDescent="0.2">
      <c r="A70" s="241"/>
      <c r="B70" s="312" t="s">
        <v>210</v>
      </c>
      <c r="C70" s="291"/>
      <c r="D70" s="291"/>
      <c r="E70" s="291"/>
      <c r="F70" s="134">
        <f>F24</f>
        <v>2500</v>
      </c>
      <c r="G70" s="156"/>
      <c r="H70" s="1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</row>
    <row r="71" spans="1:102" x14ac:dyDescent="0.2">
      <c r="A71" s="241"/>
      <c r="B71" s="291" t="s">
        <v>88</v>
      </c>
      <c r="C71" s="291"/>
      <c r="D71" s="291"/>
      <c r="E71" s="291"/>
      <c r="F71" s="134"/>
      <c r="G71" s="156">
        <f>G41</f>
        <v>100000</v>
      </c>
      <c r="H71" s="1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</row>
    <row r="72" spans="1:102" x14ac:dyDescent="0.2">
      <c r="A72" s="241"/>
      <c r="B72" s="291" t="s">
        <v>89</v>
      </c>
      <c r="C72" s="291"/>
      <c r="D72" s="291"/>
      <c r="E72" s="291"/>
      <c r="F72" s="134">
        <f>F42+1000</f>
        <v>42000</v>
      </c>
      <c r="G72" s="156"/>
      <c r="H72" s="1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</row>
    <row r="73" spans="1:102" x14ac:dyDescent="0.2">
      <c r="A73" s="241"/>
      <c r="B73" s="291" t="s">
        <v>158</v>
      </c>
      <c r="C73" s="291"/>
      <c r="D73" s="291"/>
      <c r="E73" s="291"/>
      <c r="F73" s="134">
        <f>F43</f>
        <v>24000</v>
      </c>
      <c r="G73" s="156"/>
      <c r="H73" s="1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</row>
    <row r="74" spans="1:102" x14ac:dyDescent="0.2">
      <c r="A74" s="241"/>
      <c r="B74" s="291" t="s">
        <v>28</v>
      </c>
      <c r="C74" s="291"/>
      <c r="D74" s="291"/>
      <c r="E74" s="291"/>
      <c r="F74" s="151">
        <v>2000</v>
      </c>
      <c r="G74" s="157"/>
      <c r="H74" s="1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</row>
    <row r="75" spans="1:102" ht="13.5" thickBot="1" x14ac:dyDescent="0.25">
      <c r="A75" s="241"/>
      <c r="B75" s="291" t="s">
        <v>32</v>
      </c>
      <c r="C75" s="291"/>
      <c r="D75" s="291"/>
      <c r="E75" s="291"/>
      <c r="F75" s="153">
        <f>SUM(F63:F74)</f>
        <v>169000</v>
      </c>
      <c r="G75" s="153">
        <f>SUM(G63:G74)</f>
        <v>169000</v>
      </c>
      <c r="H75" s="1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</row>
    <row r="76" spans="1:102" ht="13.5" thickTop="1" x14ac:dyDescent="0.2">
      <c r="A76" s="241"/>
      <c r="B76" s="291"/>
      <c r="C76" s="291"/>
      <c r="D76" s="291"/>
      <c r="E76" s="291"/>
      <c r="F76" s="32" t="str">
        <f>IF(F75="","",IF(F75=169000,"Correct!","Try again!"))</f>
        <v>Correct!</v>
      </c>
      <c r="G76" s="32" t="str">
        <f>IF(G75="","",IF(G75=169000,"Correct!","Try again!"))</f>
        <v>Correct!</v>
      </c>
      <c r="H76" s="1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</row>
    <row r="77" spans="1:102" x14ac:dyDescent="0.2">
      <c r="A77" s="9"/>
      <c r="B77" s="292"/>
      <c r="C77" s="292"/>
      <c r="D77" s="292"/>
      <c r="E77" s="292"/>
      <c r="F77" s="240"/>
      <c r="G77" s="240"/>
      <c r="H77" s="240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</row>
    <row r="78" spans="1:102" x14ac:dyDescent="0.2">
      <c r="A78" s="241"/>
      <c r="B78" s="272" t="s">
        <v>159</v>
      </c>
      <c r="C78" s="272"/>
      <c r="D78" s="272"/>
      <c r="E78" s="272"/>
      <c r="F78" s="16"/>
      <c r="G78" s="16"/>
      <c r="H78" s="1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</row>
    <row r="79" spans="1:102" x14ac:dyDescent="0.2">
      <c r="A79" s="241"/>
      <c r="B79" s="269" t="s">
        <v>84</v>
      </c>
      <c r="C79" s="269"/>
      <c r="D79" s="269"/>
      <c r="E79" s="269"/>
      <c r="F79" s="269"/>
      <c r="G79" s="269"/>
      <c r="H79" s="1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</row>
    <row r="80" spans="1:102" x14ac:dyDescent="0.2">
      <c r="A80" s="241"/>
      <c r="B80" s="283" t="s">
        <v>1</v>
      </c>
      <c r="C80" s="283"/>
      <c r="D80" s="283"/>
      <c r="E80" s="283"/>
      <c r="F80" s="283"/>
      <c r="G80" s="283"/>
      <c r="H80" s="1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</row>
    <row r="81" spans="1:102" x14ac:dyDescent="0.2">
      <c r="A81" s="241"/>
      <c r="B81" s="286" t="s">
        <v>214</v>
      </c>
      <c r="C81" s="283"/>
      <c r="D81" s="283"/>
      <c r="E81" s="283"/>
      <c r="F81" s="283"/>
      <c r="G81" s="283"/>
      <c r="H81" s="1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</row>
    <row r="82" spans="1:102" x14ac:dyDescent="0.2">
      <c r="A82" s="241"/>
      <c r="B82" s="291"/>
      <c r="C82" s="291"/>
      <c r="D82" s="291"/>
      <c r="E82" s="291"/>
      <c r="F82" s="45"/>
      <c r="G82" s="16"/>
      <c r="H82" s="1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</row>
    <row r="83" spans="1:102" x14ac:dyDescent="0.2">
      <c r="A83" s="241"/>
      <c r="B83" s="291" t="s">
        <v>88</v>
      </c>
      <c r="C83" s="291"/>
      <c r="D83" s="291"/>
      <c r="E83" s="291"/>
      <c r="F83" s="144"/>
      <c r="G83" s="159">
        <f>G71</f>
        <v>100000</v>
      </c>
      <c r="H83" s="1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</row>
    <row r="84" spans="1:102" x14ac:dyDescent="0.2">
      <c r="A84" s="241"/>
      <c r="B84" s="291"/>
      <c r="C84" s="291"/>
      <c r="D84" s="291"/>
      <c r="E84" s="291"/>
      <c r="F84" s="144"/>
      <c r="G84" s="144"/>
      <c r="H84" s="1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</row>
    <row r="85" spans="1:102" x14ac:dyDescent="0.2">
      <c r="A85" s="241"/>
      <c r="B85" s="291" t="s">
        <v>160</v>
      </c>
      <c r="C85" s="291"/>
      <c r="D85" s="291"/>
      <c r="E85" s="291"/>
      <c r="F85" s="144"/>
      <c r="G85" s="144"/>
      <c r="H85" s="1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</row>
    <row r="86" spans="1:102" x14ac:dyDescent="0.2">
      <c r="A86" s="241"/>
      <c r="B86" s="312" t="s">
        <v>91</v>
      </c>
      <c r="C86" s="291"/>
      <c r="D86" s="291"/>
      <c r="E86" s="291"/>
      <c r="F86" s="159">
        <f>F72</f>
        <v>42000</v>
      </c>
      <c r="G86" s="144"/>
      <c r="H86" s="1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</row>
    <row r="87" spans="1:102" x14ac:dyDescent="0.2">
      <c r="A87" s="241"/>
      <c r="B87" s="312" t="s">
        <v>223</v>
      </c>
      <c r="C87" s="291"/>
      <c r="D87" s="291"/>
      <c r="E87" s="291"/>
      <c r="F87" s="134">
        <f>F73</f>
        <v>24000</v>
      </c>
      <c r="G87" s="144"/>
      <c r="H87" s="1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</row>
    <row r="88" spans="1:102" x14ac:dyDescent="0.2">
      <c r="A88" s="241"/>
      <c r="B88" s="312" t="s">
        <v>46</v>
      </c>
      <c r="C88" s="291"/>
      <c r="D88" s="291"/>
      <c r="E88" s="291"/>
      <c r="F88" s="151">
        <f>F74</f>
        <v>2000</v>
      </c>
      <c r="G88" s="144"/>
      <c r="H88" s="1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</row>
    <row r="89" spans="1:102" x14ac:dyDescent="0.2">
      <c r="A89" s="241"/>
      <c r="B89" s="291" t="s">
        <v>151</v>
      </c>
      <c r="C89" s="291"/>
      <c r="D89" s="291"/>
      <c r="E89" s="291"/>
      <c r="F89" s="144"/>
      <c r="G89" s="151">
        <f>SUM(F86:F88)</f>
        <v>68000</v>
      </c>
      <c r="H89" s="1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</row>
    <row r="90" spans="1:102" ht="13.5" thickBot="1" x14ac:dyDescent="0.25">
      <c r="A90" s="241"/>
      <c r="B90" s="291" t="s">
        <v>50</v>
      </c>
      <c r="C90" s="291"/>
      <c r="D90" s="291"/>
      <c r="E90" s="291"/>
      <c r="F90" s="144"/>
      <c r="G90" s="160">
        <f>G83-G89</f>
        <v>32000</v>
      </c>
      <c r="H90" s="1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</row>
    <row r="91" spans="1:102" ht="14.25" thickTop="1" thickBot="1" x14ac:dyDescent="0.25">
      <c r="A91" s="241"/>
      <c r="B91" s="293"/>
      <c r="C91" s="293"/>
      <c r="D91" s="293"/>
      <c r="E91" s="293"/>
      <c r="F91" s="171"/>
      <c r="G91" s="115" t="str">
        <f>IF(G90="","",IF(G90=32000,"Correct!","Try again!"))</f>
        <v>Correct!</v>
      </c>
      <c r="H91" s="113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</row>
    <row r="92" spans="1:102" x14ac:dyDescent="0.2">
      <c r="A92" s="241"/>
      <c r="B92" s="291"/>
      <c r="C92" s="291"/>
      <c r="D92" s="291"/>
      <c r="E92" s="291"/>
      <c r="F92" s="170"/>
      <c r="G92" s="27"/>
      <c r="H92" s="27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</row>
    <row r="93" spans="1:102" x14ac:dyDescent="0.2">
      <c r="A93" s="241"/>
      <c r="B93" s="284" t="s">
        <v>84</v>
      </c>
      <c r="C93" s="284"/>
      <c r="D93" s="284"/>
      <c r="E93" s="284"/>
      <c r="F93" s="284"/>
      <c r="G93" s="284"/>
      <c r="H93" s="1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</row>
    <row r="94" spans="1:102" x14ac:dyDescent="0.2">
      <c r="A94" s="241"/>
      <c r="B94" s="283" t="s">
        <v>6</v>
      </c>
      <c r="C94" s="283"/>
      <c r="D94" s="283"/>
      <c r="E94" s="283"/>
      <c r="F94" s="283"/>
      <c r="G94" s="283"/>
      <c r="H94" s="1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</row>
    <row r="95" spans="1:102" x14ac:dyDescent="0.2">
      <c r="A95" s="241"/>
      <c r="B95" s="295" t="s">
        <v>218</v>
      </c>
      <c r="C95" s="296"/>
      <c r="D95" s="296"/>
      <c r="E95" s="296"/>
      <c r="F95" s="296"/>
      <c r="G95" s="296"/>
      <c r="H95" s="1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</row>
    <row r="96" spans="1:102" x14ac:dyDescent="0.2">
      <c r="A96" s="241"/>
      <c r="B96" s="291"/>
      <c r="C96" s="291"/>
      <c r="D96" s="291"/>
      <c r="E96" s="291"/>
      <c r="F96" s="45"/>
      <c r="G96" s="16"/>
      <c r="H96" s="1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</row>
    <row r="97" spans="1:102" x14ac:dyDescent="0.2">
      <c r="A97" s="241"/>
      <c r="B97" s="46" t="s">
        <v>58</v>
      </c>
      <c r="C97" s="44"/>
      <c r="D97" s="44"/>
      <c r="E97" s="44"/>
      <c r="F97" s="44"/>
      <c r="G97" s="26"/>
      <c r="H97" s="1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</row>
    <row r="98" spans="1:102" x14ac:dyDescent="0.2">
      <c r="A98" s="241"/>
      <c r="B98" s="291" t="s">
        <v>92</v>
      </c>
      <c r="C98" s="291"/>
      <c r="D98" s="291"/>
      <c r="E98" s="291"/>
      <c r="F98" s="16"/>
      <c r="G98" s="16"/>
      <c r="H98" s="1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</row>
    <row r="99" spans="1:102" x14ac:dyDescent="0.2">
      <c r="A99" s="241"/>
      <c r="B99" s="291" t="s">
        <v>60</v>
      </c>
      <c r="C99" s="291"/>
      <c r="D99" s="291"/>
      <c r="E99" s="291"/>
      <c r="F99" s="144"/>
      <c r="G99" s="159">
        <f>F63</f>
        <v>45800</v>
      </c>
      <c r="H99" s="1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</row>
    <row r="100" spans="1:102" x14ac:dyDescent="0.2">
      <c r="A100" s="241"/>
      <c r="B100" s="291" t="s">
        <v>61</v>
      </c>
      <c r="C100" s="291"/>
      <c r="D100" s="291"/>
      <c r="E100" s="291"/>
      <c r="F100" s="144"/>
      <c r="G100" s="246">
        <f>F64</f>
        <v>17700</v>
      </c>
      <c r="H100" s="1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</row>
    <row r="101" spans="1:102" x14ac:dyDescent="0.2">
      <c r="A101" s="241"/>
      <c r="B101" s="291" t="s">
        <v>68</v>
      </c>
      <c r="C101" s="291"/>
      <c r="D101" s="291"/>
      <c r="E101" s="291"/>
      <c r="F101" s="144"/>
      <c r="G101" s="143">
        <f>SUM(G99:G100)</f>
        <v>63500</v>
      </c>
      <c r="H101" s="1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</row>
    <row r="102" spans="1:102" x14ac:dyDescent="0.2">
      <c r="A102" s="241"/>
      <c r="B102" s="291"/>
      <c r="C102" s="291"/>
      <c r="D102" s="291"/>
      <c r="E102" s="291"/>
      <c r="F102" s="144"/>
      <c r="G102" s="144"/>
      <c r="H102" s="1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</row>
    <row r="103" spans="1:102" x14ac:dyDescent="0.2">
      <c r="A103" s="241"/>
      <c r="B103" s="291" t="s">
        <v>93</v>
      </c>
      <c r="C103" s="291"/>
      <c r="D103" s="291"/>
      <c r="E103" s="291"/>
      <c r="F103" s="144"/>
      <c r="G103" s="144"/>
      <c r="H103" s="1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</row>
    <row r="104" spans="1:102" x14ac:dyDescent="0.2">
      <c r="A104" s="241"/>
      <c r="B104" s="291" t="s">
        <v>94</v>
      </c>
      <c r="C104" s="291"/>
      <c r="D104" s="291"/>
      <c r="E104" s="291"/>
      <c r="F104" s="148">
        <f>F65</f>
        <v>35000</v>
      </c>
      <c r="G104" s="144"/>
      <c r="H104" s="1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</row>
    <row r="105" spans="1:102" x14ac:dyDescent="0.2">
      <c r="A105" s="241"/>
      <c r="B105" s="291" t="s">
        <v>69</v>
      </c>
      <c r="C105" s="291"/>
      <c r="D105" s="291"/>
      <c r="E105" s="291"/>
      <c r="F105" s="161">
        <v>-8000</v>
      </c>
      <c r="G105" s="151">
        <f>SUM(F104:F105)</f>
        <v>27000</v>
      </c>
      <c r="H105" s="1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</row>
    <row r="106" spans="1:102" ht="13.5" thickBot="1" x14ac:dyDescent="0.25">
      <c r="A106" s="241"/>
      <c r="B106" s="291" t="s">
        <v>70</v>
      </c>
      <c r="C106" s="291"/>
      <c r="D106" s="291"/>
      <c r="E106" s="291"/>
      <c r="F106" s="144"/>
      <c r="G106" s="160">
        <f>SUM(G101:G105)</f>
        <v>90500</v>
      </c>
      <c r="H106" s="1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</row>
    <row r="107" spans="1:102" ht="13.5" thickTop="1" x14ac:dyDescent="0.2">
      <c r="A107" s="241"/>
      <c r="B107" s="291"/>
      <c r="C107" s="291"/>
      <c r="D107" s="291"/>
      <c r="E107" s="291"/>
      <c r="F107" s="146"/>
      <c r="G107" s="125" t="str">
        <f>IF(G106="","",IF(G106=90500,"Correct!","Try again!"))</f>
        <v>Correct!</v>
      </c>
      <c r="H107" s="1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</row>
    <row r="108" spans="1:102" x14ac:dyDescent="0.2">
      <c r="A108" s="241"/>
      <c r="B108" s="46" t="s">
        <v>71</v>
      </c>
      <c r="C108" s="47"/>
      <c r="D108" s="47"/>
      <c r="E108" s="47"/>
      <c r="F108" s="162"/>
      <c r="G108" s="163"/>
      <c r="H108" s="1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</row>
    <row r="109" spans="1:102" x14ac:dyDescent="0.2">
      <c r="A109" s="241"/>
      <c r="B109" s="291"/>
      <c r="C109" s="291"/>
      <c r="D109" s="291"/>
      <c r="E109" s="291"/>
      <c r="F109" s="144"/>
      <c r="G109" s="146"/>
      <c r="H109" s="1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</row>
    <row r="110" spans="1:102" x14ac:dyDescent="0.2">
      <c r="A110" s="241"/>
      <c r="B110" s="291" t="s">
        <v>72</v>
      </c>
      <c r="C110" s="291"/>
      <c r="D110" s="291"/>
      <c r="E110" s="291"/>
      <c r="F110" s="144"/>
      <c r="G110" s="146"/>
      <c r="H110" s="1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</row>
    <row r="111" spans="1:102" x14ac:dyDescent="0.2">
      <c r="A111" s="241"/>
      <c r="B111" s="291" t="s">
        <v>95</v>
      </c>
      <c r="C111" s="291"/>
      <c r="D111" s="291"/>
      <c r="E111" s="291"/>
      <c r="F111" s="144"/>
      <c r="G111" s="165">
        <f>G67</f>
        <v>1000</v>
      </c>
      <c r="H111" s="1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</row>
    <row r="112" spans="1:102" x14ac:dyDescent="0.2">
      <c r="A112" s="241"/>
      <c r="B112" s="291" t="s">
        <v>78</v>
      </c>
      <c r="C112" s="291"/>
      <c r="D112" s="291"/>
      <c r="E112" s="291"/>
      <c r="F112" s="144"/>
      <c r="G112" s="143">
        <f>G111</f>
        <v>1000</v>
      </c>
      <c r="H112" s="1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</row>
    <row r="113" spans="1:102" x14ac:dyDescent="0.2">
      <c r="A113" s="241"/>
      <c r="B113" s="291"/>
      <c r="C113" s="291"/>
      <c r="D113" s="291"/>
      <c r="E113" s="291"/>
      <c r="F113" s="144"/>
      <c r="G113" s="125" t="str">
        <f>IF(G112="","",IF(G112=1000,"Correct!","Try again!"))</f>
        <v>Correct!</v>
      </c>
      <c r="H113" s="1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</row>
    <row r="114" spans="1:102" x14ac:dyDescent="0.2">
      <c r="A114" s="241"/>
      <c r="B114" s="291" t="s">
        <v>96</v>
      </c>
      <c r="C114" s="291"/>
      <c r="D114" s="291"/>
      <c r="E114" s="291"/>
      <c r="F114" s="144"/>
      <c r="G114" s="144"/>
      <c r="H114" s="1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</row>
    <row r="115" spans="1:102" x14ac:dyDescent="0.2">
      <c r="A115" s="241"/>
      <c r="B115" s="291" t="s">
        <v>127</v>
      </c>
      <c r="C115" s="291"/>
      <c r="D115" s="291"/>
      <c r="E115" s="291"/>
      <c r="F115" s="164">
        <f>G68</f>
        <v>50500</v>
      </c>
      <c r="G115" s="144"/>
      <c r="H115" s="1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</row>
    <row r="116" spans="1:102" x14ac:dyDescent="0.2">
      <c r="A116" s="241"/>
      <c r="B116" s="291" t="s">
        <v>80</v>
      </c>
      <c r="C116" s="291"/>
      <c r="D116" s="291"/>
      <c r="E116" s="291"/>
      <c r="F116" s="151">
        <f>9500+G90-2500</f>
        <v>39000</v>
      </c>
      <c r="G116" s="144"/>
      <c r="H116" s="1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</row>
    <row r="117" spans="1:102" x14ac:dyDescent="0.2">
      <c r="A117" s="241"/>
      <c r="B117" s="291" t="s">
        <v>81</v>
      </c>
      <c r="C117" s="291"/>
      <c r="D117" s="291"/>
      <c r="E117" s="291"/>
      <c r="F117" s="125"/>
      <c r="G117" s="151">
        <f>SUM(F115:F116)</f>
        <v>89500</v>
      </c>
      <c r="H117" s="130" t="str">
        <f>IF(G117="","",IF(G117=89500,"«- Correct!","«- Try again!"))</f>
        <v>«- Correct!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</row>
    <row r="118" spans="1:102" ht="13.5" thickBot="1" x14ac:dyDescent="0.25">
      <c r="A118" s="241"/>
      <c r="B118" s="291" t="s">
        <v>82</v>
      </c>
      <c r="C118" s="291"/>
      <c r="D118" s="291"/>
      <c r="E118" s="291"/>
      <c r="F118" s="144"/>
      <c r="G118" s="160">
        <f>SUM(G112:G117)</f>
        <v>90500</v>
      </c>
      <c r="H118" s="1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</row>
    <row r="119" spans="1:102" ht="13.5" thickTop="1" x14ac:dyDescent="0.2">
      <c r="A119" s="241"/>
      <c r="B119" s="291"/>
      <c r="C119" s="291"/>
      <c r="D119" s="291"/>
      <c r="E119" s="291"/>
      <c r="F119" s="16"/>
      <c r="G119" s="125" t="str">
        <f>IF(G118="","",IF(G118=90500,"Correct!","Try again!"))</f>
        <v>Correct!</v>
      </c>
      <c r="H119" s="1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</row>
    <row r="120" spans="1:102" x14ac:dyDescent="0.2">
      <c r="A120" s="9"/>
      <c r="B120" s="292"/>
      <c r="C120" s="292"/>
      <c r="D120" s="292"/>
      <c r="E120" s="292"/>
      <c r="F120" s="240"/>
      <c r="G120" s="240"/>
      <c r="H120" s="240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</row>
    <row r="121" spans="1:102" x14ac:dyDescent="0.2">
      <c r="A121" s="241"/>
      <c r="B121" s="272" t="s">
        <v>161</v>
      </c>
      <c r="C121" s="272"/>
      <c r="D121" s="272"/>
      <c r="E121" s="272"/>
      <c r="F121" s="16"/>
      <c r="G121" s="16"/>
      <c r="H121" s="1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</row>
    <row r="122" spans="1:102" x14ac:dyDescent="0.2">
      <c r="A122" s="241"/>
      <c r="B122" s="269" t="s">
        <v>84</v>
      </c>
      <c r="C122" s="269"/>
      <c r="D122" s="269"/>
      <c r="E122" s="269"/>
      <c r="F122" s="269"/>
      <c r="G122" s="269"/>
      <c r="H122" s="1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</row>
    <row r="123" spans="1:102" x14ac:dyDescent="0.2">
      <c r="A123" s="241"/>
      <c r="B123" s="268" t="s">
        <v>109</v>
      </c>
      <c r="C123" s="268"/>
      <c r="D123" s="268"/>
      <c r="E123" s="268"/>
      <c r="F123" s="268"/>
      <c r="G123" s="268"/>
      <c r="H123" s="1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</row>
    <row r="124" spans="1:102" x14ac:dyDescent="0.2">
      <c r="A124" s="241"/>
      <c r="B124" s="291"/>
      <c r="C124" s="291"/>
      <c r="D124" s="291"/>
      <c r="E124" s="291"/>
      <c r="F124" s="16"/>
      <c r="G124" s="16"/>
      <c r="H124" s="1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</row>
    <row r="125" spans="1:102" x14ac:dyDescent="0.2">
      <c r="A125" s="241"/>
      <c r="B125" s="149" t="s">
        <v>110</v>
      </c>
      <c r="C125" s="150"/>
      <c r="D125" s="150"/>
      <c r="E125" s="150"/>
      <c r="F125" s="102" t="s">
        <v>111</v>
      </c>
      <c r="G125" s="102" t="s">
        <v>112</v>
      </c>
      <c r="H125" s="1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</row>
    <row r="126" spans="1:102" x14ac:dyDescent="0.2">
      <c r="A126" s="241"/>
      <c r="B126" s="273" t="s">
        <v>219</v>
      </c>
      <c r="C126" s="291"/>
      <c r="D126" s="291"/>
      <c r="E126" s="291"/>
      <c r="F126" s="29"/>
      <c r="G126" s="28"/>
      <c r="H126" s="1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</row>
    <row r="127" spans="1:102" x14ac:dyDescent="0.2">
      <c r="A127" s="241"/>
      <c r="B127" s="291" t="s">
        <v>88</v>
      </c>
      <c r="C127" s="291"/>
      <c r="D127" s="291"/>
      <c r="E127" s="291"/>
      <c r="F127" s="131">
        <f>G83</f>
        <v>100000</v>
      </c>
      <c r="G127" s="130"/>
      <c r="H127" s="1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</row>
    <row r="128" spans="1:102" x14ac:dyDescent="0.2">
      <c r="A128" s="241"/>
      <c r="B128" s="312" t="s">
        <v>224</v>
      </c>
      <c r="C128" s="291"/>
      <c r="D128" s="291"/>
      <c r="E128" s="291"/>
      <c r="F128" s="133"/>
      <c r="G128" s="131">
        <f>SUM(F127:F127)</f>
        <v>100000</v>
      </c>
      <c r="H128" s="130" t="str">
        <f>IF(G128="","",IF(G128=100000,"«- Correct!","«- Try again!"))</f>
        <v>«- Correct!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</row>
    <row r="129" spans="1:102" x14ac:dyDescent="0.2">
      <c r="A129" s="241"/>
      <c r="B129" s="291"/>
      <c r="C129" s="291"/>
      <c r="D129" s="291"/>
      <c r="E129" s="291"/>
      <c r="F129" s="133"/>
      <c r="G129" s="132"/>
      <c r="H129" s="1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</row>
    <row r="130" spans="1:102" x14ac:dyDescent="0.2">
      <c r="A130" s="241"/>
      <c r="B130" s="312" t="s">
        <v>23</v>
      </c>
      <c r="C130" s="291"/>
      <c r="D130" s="291"/>
      <c r="E130" s="291"/>
      <c r="F130" s="131">
        <f>SUM(G131:G133)</f>
        <v>68000</v>
      </c>
      <c r="G130" s="130" t="str">
        <f>IF(F130="","",IF(F130=68000,"«- Correct!","«- Try again!"))</f>
        <v>«- Correct!</v>
      </c>
      <c r="H130" s="1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</row>
    <row r="131" spans="1:102" x14ac:dyDescent="0.2">
      <c r="A131" s="241"/>
      <c r="B131" s="291" t="s">
        <v>91</v>
      </c>
      <c r="C131" s="291"/>
      <c r="D131" s="291"/>
      <c r="E131" s="291"/>
      <c r="F131" s="133"/>
      <c r="G131" s="131">
        <f>F86</f>
        <v>42000</v>
      </c>
      <c r="H131" s="1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</row>
    <row r="132" spans="1:102" x14ac:dyDescent="0.2">
      <c r="A132" s="241"/>
      <c r="B132" s="312" t="s">
        <v>162</v>
      </c>
      <c r="C132" s="291"/>
      <c r="D132" s="291"/>
      <c r="E132" s="291"/>
      <c r="F132" s="133"/>
      <c r="G132" s="134">
        <f>F73</f>
        <v>24000</v>
      </c>
      <c r="H132" s="1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</row>
    <row r="133" spans="1:102" x14ac:dyDescent="0.2">
      <c r="A133" s="241"/>
      <c r="B133" s="291" t="s">
        <v>46</v>
      </c>
      <c r="C133" s="291"/>
      <c r="D133" s="291"/>
      <c r="E133" s="291"/>
      <c r="F133" s="133"/>
      <c r="G133" s="145">
        <f>F74</f>
        <v>2000</v>
      </c>
      <c r="H133" s="1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</row>
    <row r="134" spans="1:102" x14ac:dyDescent="0.2">
      <c r="A134" s="241"/>
      <c r="B134" s="291"/>
      <c r="C134" s="291"/>
      <c r="D134" s="291"/>
      <c r="E134" s="291"/>
      <c r="F134" s="133"/>
      <c r="G134" s="132"/>
      <c r="H134" s="1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</row>
    <row r="135" spans="1:102" x14ac:dyDescent="0.2">
      <c r="A135" s="241"/>
      <c r="B135" s="312" t="s">
        <v>23</v>
      </c>
      <c r="C135" s="291"/>
      <c r="D135" s="291"/>
      <c r="E135" s="291"/>
      <c r="F135" s="131">
        <f>2500</f>
        <v>2500</v>
      </c>
      <c r="G135" s="130"/>
      <c r="H135" s="1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</row>
    <row r="136" spans="1:102" x14ac:dyDescent="0.2">
      <c r="A136" s="241"/>
      <c r="B136" s="312" t="s">
        <v>225</v>
      </c>
      <c r="C136" s="291"/>
      <c r="D136" s="291"/>
      <c r="E136" s="291"/>
      <c r="F136" s="133"/>
      <c r="G136" s="131">
        <f>F135</f>
        <v>2500</v>
      </c>
      <c r="H136" s="130" t="str">
        <f>IF(G136="","",IF(G136=2500,"«- Correct!","«- Try again!"))</f>
        <v>«- Correct!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</row>
    <row r="137" spans="1:102" x14ac:dyDescent="0.2">
      <c r="A137" s="241"/>
      <c r="B137" s="291"/>
      <c r="C137" s="291"/>
      <c r="D137" s="291"/>
      <c r="E137" s="291"/>
      <c r="F137" s="43"/>
      <c r="G137" s="43"/>
      <c r="H137" s="1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</row>
    <row r="138" spans="1:102" x14ac:dyDescent="0.2">
      <c r="A138" s="9"/>
      <c r="B138" s="292"/>
      <c r="C138" s="292"/>
      <c r="D138" s="292"/>
      <c r="E138" s="292"/>
      <c r="F138" s="240"/>
      <c r="G138" s="240"/>
      <c r="H138" s="240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</row>
    <row r="139" spans="1:102" x14ac:dyDescent="0.2">
      <c r="A139" s="241"/>
      <c r="B139" s="272" t="s">
        <v>163</v>
      </c>
      <c r="C139" s="272"/>
      <c r="D139" s="272"/>
      <c r="E139" s="272"/>
      <c r="F139" s="43"/>
      <c r="G139" s="43"/>
      <c r="H139" s="1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</row>
    <row r="140" spans="1:102" x14ac:dyDescent="0.2">
      <c r="A140" s="241"/>
      <c r="B140" s="268" t="s">
        <v>84</v>
      </c>
      <c r="C140" s="268"/>
      <c r="D140" s="268"/>
      <c r="E140" s="268"/>
      <c r="F140" s="268"/>
      <c r="G140" s="268"/>
      <c r="H140" s="1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</row>
    <row r="141" spans="1:102" x14ac:dyDescent="0.2">
      <c r="A141" s="241"/>
      <c r="B141" s="268" t="s">
        <v>83</v>
      </c>
      <c r="C141" s="268"/>
      <c r="D141" s="268"/>
      <c r="E141" s="268"/>
      <c r="F141" s="268"/>
      <c r="G141" s="268"/>
      <c r="H141" s="1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</row>
    <row r="142" spans="1:102" x14ac:dyDescent="0.2">
      <c r="A142" s="241"/>
      <c r="B142" s="291"/>
      <c r="C142" s="291"/>
      <c r="D142" s="291"/>
      <c r="E142" s="291"/>
      <c r="F142" s="16"/>
      <c r="G142" s="43"/>
      <c r="H142" s="1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</row>
    <row r="143" spans="1:102" x14ac:dyDescent="0.2">
      <c r="A143" s="241"/>
      <c r="B143" s="149" t="s">
        <v>8</v>
      </c>
      <c r="C143" s="150"/>
      <c r="D143" s="150"/>
      <c r="E143" s="150"/>
      <c r="F143" s="102" t="s">
        <v>9</v>
      </c>
      <c r="G143" s="102" t="s">
        <v>10</v>
      </c>
      <c r="H143" s="1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</row>
    <row r="144" spans="1:102" x14ac:dyDescent="0.2">
      <c r="A144" s="241"/>
      <c r="B144" s="291" t="s">
        <v>11</v>
      </c>
      <c r="C144" s="291"/>
      <c r="D144" s="291"/>
      <c r="E144" s="291"/>
      <c r="F144" s="166">
        <f>F63</f>
        <v>45800</v>
      </c>
      <c r="G144" s="143"/>
      <c r="H144" s="1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</row>
    <row r="145" spans="1:102" x14ac:dyDescent="0.2">
      <c r="A145" s="241"/>
      <c r="B145" s="291" t="s">
        <v>12</v>
      </c>
      <c r="C145" s="291"/>
      <c r="D145" s="291"/>
      <c r="E145" s="291"/>
      <c r="F145" s="167">
        <f>F64</f>
        <v>17700</v>
      </c>
      <c r="G145" s="134"/>
      <c r="H145" s="1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</row>
    <row r="146" spans="1:102" x14ac:dyDescent="0.2">
      <c r="A146" s="241"/>
      <c r="B146" s="291" t="s">
        <v>19</v>
      </c>
      <c r="C146" s="291"/>
      <c r="D146" s="291"/>
      <c r="E146" s="291"/>
      <c r="F146" s="167">
        <f>F65</f>
        <v>35000</v>
      </c>
      <c r="G146" s="134"/>
      <c r="H146" s="1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</row>
    <row r="147" spans="1:102" x14ac:dyDescent="0.2">
      <c r="A147" s="241"/>
      <c r="B147" s="291" t="s">
        <v>85</v>
      </c>
      <c r="C147" s="291"/>
      <c r="D147" s="291"/>
      <c r="E147" s="291"/>
      <c r="F147" s="167"/>
      <c r="G147" s="134">
        <f>G66</f>
        <v>8000</v>
      </c>
      <c r="H147" s="1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</row>
    <row r="148" spans="1:102" x14ac:dyDescent="0.2">
      <c r="A148" s="241"/>
      <c r="B148" s="291" t="s">
        <v>86</v>
      </c>
      <c r="C148" s="291"/>
      <c r="D148" s="291"/>
      <c r="E148" s="291"/>
      <c r="F148" s="167"/>
      <c r="G148" s="134">
        <f>G67</f>
        <v>1000</v>
      </c>
      <c r="H148" s="1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</row>
    <row r="149" spans="1:102" x14ac:dyDescent="0.2">
      <c r="A149" s="241"/>
      <c r="B149" s="291" t="s">
        <v>105</v>
      </c>
      <c r="C149" s="291"/>
      <c r="D149" s="291"/>
      <c r="E149" s="291"/>
      <c r="F149" s="167"/>
      <c r="G149" s="134">
        <f>G68</f>
        <v>50500</v>
      </c>
      <c r="H149" s="1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</row>
    <row r="150" spans="1:102" x14ac:dyDescent="0.2">
      <c r="A150" s="241"/>
      <c r="B150" s="291" t="s">
        <v>23</v>
      </c>
      <c r="C150" s="291"/>
      <c r="D150" s="291"/>
      <c r="E150" s="291"/>
      <c r="F150" s="168"/>
      <c r="G150" s="151">
        <f>G69+G90-F70</f>
        <v>39000</v>
      </c>
      <c r="H150" s="1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</row>
    <row r="151" spans="1:102" ht="13.5" thickBot="1" x14ac:dyDescent="0.25">
      <c r="A151" s="241"/>
      <c r="B151" s="291" t="s">
        <v>32</v>
      </c>
      <c r="C151" s="291"/>
      <c r="D151" s="291"/>
      <c r="E151" s="291"/>
      <c r="F151" s="169">
        <f>SUM(F144:F150)</f>
        <v>98500</v>
      </c>
      <c r="G151" s="153">
        <f>SUM(G144:G150)</f>
        <v>98500</v>
      </c>
      <c r="H151" s="1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</row>
    <row r="152" spans="1:102" ht="13.5" thickTop="1" x14ac:dyDescent="0.2">
      <c r="A152" s="241"/>
      <c r="B152" s="291"/>
      <c r="C152" s="291"/>
      <c r="D152" s="291"/>
      <c r="E152" s="291"/>
      <c r="F152" s="32" t="str">
        <f>IF(F151="","",IF(F151=98500,"Correct!","Try again!"))</f>
        <v>Correct!</v>
      </c>
      <c r="G152" s="32" t="str">
        <f>IF(G151="","",IF(G151=98500,"Correct!","Try again!"))</f>
        <v>Correct!</v>
      </c>
      <c r="H152" s="1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</row>
    <row r="153" spans="1:102" x14ac:dyDescent="0.2">
      <c r="H153" s="5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</row>
    <row r="154" spans="1:102" x14ac:dyDescent="0.2">
      <c r="H154" s="5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</row>
    <row r="155" spans="1:102" x14ac:dyDescent="0.2">
      <c r="H155" s="5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</row>
    <row r="156" spans="1:102" x14ac:dyDescent="0.2">
      <c r="H156" s="5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</row>
    <row r="157" spans="1:102" x14ac:dyDescent="0.2">
      <c r="H157" s="5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</row>
    <row r="158" spans="1:102" x14ac:dyDescent="0.2">
      <c r="H158" s="5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</row>
    <row r="159" spans="1:102" x14ac:dyDescent="0.2">
      <c r="H159" s="5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</row>
    <row r="160" spans="1:102" x14ac:dyDescent="0.2">
      <c r="H160" s="5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</row>
    <row r="161" spans="8:102" x14ac:dyDescent="0.2">
      <c r="H161" s="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</row>
    <row r="162" spans="8:102" x14ac:dyDescent="0.2">
      <c r="H162" s="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</row>
    <row r="163" spans="8:102" x14ac:dyDescent="0.2">
      <c r="H163" s="5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</row>
    <row r="164" spans="8:102" x14ac:dyDescent="0.2">
      <c r="H164" s="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</row>
    <row r="165" spans="8:102" x14ac:dyDescent="0.2">
      <c r="H165" s="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</row>
    <row r="166" spans="8:102" x14ac:dyDescent="0.2">
      <c r="H166" s="5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</row>
    <row r="167" spans="8:102" x14ac:dyDescent="0.2">
      <c r="H167" s="5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</row>
    <row r="168" spans="8:102" x14ac:dyDescent="0.2">
      <c r="H168" s="5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</row>
    <row r="169" spans="8:102" x14ac:dyDescent="0.2">
      <c r="H169" s="5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</row>
    <row r="170" spans="8:102" x14ac:dyDescent="0.2">
      <c r="H170" s="5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</row>
  </sheetData>
  <sheetProtection algorithmName="SHA-512" hashValue="Atik9oF5IVLxEJBWG1ODLz5RmI2Dizpev3NggI75FqXO5W+l4g++naJcEyEY7YYe75k7dG787WqCZ175kSGaEA==" saltValue="6TR3ZDo8PEjPb3DfcycZRA==" spinCount="100000" sheet="1" objects="1" scenarios="1" selectLockedCells="1"/>
  <mergeCells count="141">
    <mergeCell ref="C31:E31"/>
    <mergeCell ref="B70:E70"/>
    <mergeCell ref="B40:E40"/>
    <mergeCell ref="D1:E1"/>
    <mergeCell ref="B30:G30"/>
    <mergeCell ref="B29:G29"/>
    <mergeCell ref="C11:E11"/>
    <mergeCell ref="C10:E10"/>
    <mergeCell ref="C12:E12"/>
    <mergeCell ref="C13:E13"/>
    <mergeCell ref="C21:E21"/>
    <mergeCell ref="C22:E22"/>
    <mergeCell ref="C23:E23"/>
    <mergeCell ref="C24:E24"/>
    <mergeCell ref="C25:E25"/>
    <mergeCell ref="C15:E15"/>
    <mergeCell ref="C16:E16"/>
    <mergeCell ref="C17:E17"/>
    <mergeCell ref="C18:E18"/>
    <mergeCell ref="C19:E19"/>
    <mergeCell ref="C26:E26"/>
    <mergeCell ref="D3:E3"/>
    <mergeCell ref="D2:E2"/>
    <mergeCell ref="C14:E14"/>
    <mergeCell ref="C20:E20"/>
    <mergeCell ref="B7:G7"/>
    <mergeCell ref="B6:G6"/>
    <mergeCell ref="B34:E34"/>
    <mergeCell ref="B33:E33"/>
    <mergeCell ref="B35:E35"/>
    <mergeCell ref="B36:E36"/>
    <mergeCell ref="B37:E37"/>
    <mergeCell ref="B38:E38"/>
    <mergeCell ref="B39:E39"/>
    <mergeCell ref="B41:E41"/>
    <mergeCell ref="B42:E42"/>
    <mergeCell ref="B43:E43"/>
    <mergeCell ref="B44:E44"/>
    <mergeCell ref="B45:E45"/>
    <mergeCell ref="B46:E46"/>
    <mergeCell ref="B50:E50"/>
    <mergeCell ref="B52:E52"/>
    <mergeCell ref="B57:E57"/>
    <mergeCell ref="B56:E56"/>
    <mergeCell ref="B64:E64"/>
    <mergeCell ref="B60:G60"/>
    <mergeCell ref="B49:G49"/>
    <mergeCell ref="B48:G48"/>
    <mergeCell ref="B59:G59"/>
    <mergeCell ref="B53:E53"/>
    <mergeCell ref="B54:E54"/>
    <mergeCell ref="B55:E55"/>
    <mergeCell ref="B58:E58"/>
    <mergeCell ref="B61:E61"/>
    <mergeCell ref="B63:E63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B75:E75"/>
    <mergeCell ref="B76:E76"/>
    <mergeCell ref="B77:E77"/>
    <mergeCell ref="B82:E82"/>
    <mergeCell ref="B83:E83"/>
    <mergeCell ref="B84:E84"/>
    <mergeCell ref="B85:E85"/>
    <mergeCell ref="B86:E86"/>
    <mergeCell ref="B87:E87"/>
    <mergeCell ref="B81:G81"/>
    <mergeCell ref="B80:G80"/>
    <mergeCell ref="B79:G79"/>
    <mergeCell ref="B88:E88"/>
    <mergeCell ref="B89:E89"/>
    <mergeCell ref="B90:E90"/>
    <mergeCell ref="B91:E91"/>
    <mergeCell ref="B92:E92"/>
    <mergeCell ref="B96:E96"/>
    <mergeCell ref="B98:E98"/>
    <mergeCell ref="B99:E99"/>
    <mergeCell ref="B100:E100"/>
    <mergeCell ref="B95:G95"/>
    <mergeCell ref="B94:G94"/>
    <mergeCell ref="B93:G93"/>
    <mergeCell ref="B101:E101"/>
    <mergeCell ref="B102:E102"/>
    <mergeCell ref="B103:E103"/>
    <mergeCell ref="B104:E104"/>
    <mergeCell ref="B105:E105"/>
    <mergeCell ref="B106:E106"/>
    <mergeCell ref="B107:E107"/>
    <mergeCell ref="B109:E109"/>
    <mergeCell ref="B110:E110"/>
    <mergeCell ref="B127:E127"/>
    <mergeCell ref="B142:E142"/>
    <mergeCell ref="B128:E128"/>
    <mergeCell ref="B129:E129"/>
    <mergeCell ref="B130:E130"/>
    <mergeCell ref="B131:E131"/>
    <mergeCell ref="B111:E111"/>
    <mergeCell ref="B112:E112"/>
    <mergeCell ref="B113:E113"/>
    <mergeCell ref="B114:E114"/>
    <mergeCell ref="B132:E132"/>
    <mergeCell ref="B133:E133"/>
    <mergeCell ref="B115:E115"/>
    <mergeCell ref="B116:E116"/>
    <mergeCell ref="B117:E117"/>
    <mergeCell ref="B118:E118"/>
    <mergeCell ref="B119:E119"/>
    <mergeCell ref="B120:E120"/>
    <mergeCell ref="B123:G123"/>
    <mergeCell ref="B122:G122"/>
    <mergeCell ref="B150:E150"/>
    <mergeCell ref="B151:E151"/>
    <mergeCell ref="B152:E152"/>
    <mergeCell ref="B28:E28"/>
    <mergeCell ref="B5:E5"/>
    <mergeCell ref="B47:E47"/>
    <mergeCell ref="B78:E78"/>
    <mergeCell ref="B121:E121"/>
    <mergeCell ref="B139:E139"/>
    <mergeCell ref="B144:E144"/>
    <mergeCell ref="B149:E149"/>
    <mergeCell ref="B134:E134"/>
    <mergeCell ref="B135:E135"/>
    <mergeCell ref="B136:E136"/>
    <mergeCell ref="B137:E137"/>
    <mergeCell ref="B138:E138"/>
    <mergeCell ref="B141:G141"/>
    <mergeCell ref="B140:G140"/>
    <mergeCell ref="B145:E145"/>
    <mergeCell ref="B146:E146"/>
    <mergeCell ref="B147:E147"/>
    <mergeCell ref="B148:E148"/>
    <mergeCell ref="B124:E124"/>
    <mergeCell ref="B126:E126"/>
  </mergeCells>
  <phoneticPr fontId="0" type="noConversion"/>
  <printOptions horizontalCentered="1" gridLinesSet="0"/>
  <pageMargins left="0" right="0" top="1" bottom="1" header="0.5" footer="0.5"/>
  <pageSetup scale="105" orientation="portrait" horizontalDpi="300" verticalDpi="300" r:id="rId1"/>
  <headerFooter alignWithMargins="0"/>
  <rowBreaks count="5" manualBreakCount="5">
    <brk id="46" max="16383" man="1"/>
    <brk id="77" max="16383" man="1"/>
    <brk id="120" max="16383" man="1"/>
    <brk id="270" max="65535" man="1"/>
    <brk id="318" max="6553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F30"/>
  <sheetViews>
    <sheetView showGridLines="0" workbookViewId="0">
      <selection sqref="A1:B1"/>
    </sheetView>
  </sheetViews>
  <sheetFormatPr defaultRowHeight="12.75" x14ac:dyDescent="0.2"/>
  <cols>
    <col min="1" max="5" width="12.7109375" style="9" customWidth="1"/>
    <col min="6" max="6" width="2.7109375" style="9" customWidth="1"/>
    <col min="7" max="18" width="12.7109375" style="9" customWidth="1"/>
    <col min="19" max="16384" width="9.140625" style="9"/>
  </cols>
  <sheetData>
    <row r="1" spans="1:6" x14ac:dyDescent="0.2">
      <c r="A1" s="297" t="s">
        <v>116</v>
      </c>
      <c r="B1" s="297"/>
      <c r="C1" s="38"/>
      <c r="D1" s="38"/>
      <c r="E1" s="39"/>
    </row>
    <row r="2" spans="1:6" x14ac:dyDescent="0.2">
      <c r="A2" s="38"/>
      <c r="B2" s="38"/>
      <c r="C2" s="38"/>
      <c r="D2" s="38"/>
      <c r="E2" s="39"/>
    </row>
    <row r="3" spans="1:6" x14ac:dyDescent="0.2">
      <c r="A3" s="269" t="s">
        <v>84</v>
      </c>
      <c r="B3" s="269"/>
      <c r="C3" s="269"/>
      <c r="D3" s="269"/>
      <c r="E3" s="269"/>
      <c r="F3" s="92"/>
    </row>
    <row r="4" spans="1:6" x14ac:dyDescent="0.2">
      <c r="A4" s="269" t="s">
        <v>182</v>
      </c>
      <c r="B4" s="269"/>
      <c r="C4" s="269"/>
      <c r="D4" s="269"/>
      <c r="E4" s="269"/>
      <c r="F4" s="92"/>
    </row>
    <row r="5" spans="1:6" x14ac:dyDescent="0.2">
      <c r="A5" s="298">
        <v>44197</v>
      </c>
      <c r="B5" s="298"/>
      <c r="C5" s="298"/>
      <c r="D5" s="298"/>
      <c r="E5" s="298"/>
      <c r="F5" s="92"/>
    </row>
    <row r="6" spans="1:6" x14ac:dyDescent="0.2">
      <c r="A6" s="10"/>
      <c r="B6" s="10"/>
      <c r="C6" s="10"/>
      <c r="D6" s="11"/>
      <c r="E6" s="22"/>
      <c r="F6" s="92"/>
    </row>
    <row r="7" spans="1:6" x14ac:dyDescent="0.2">
      <c r="A7" s="278" t="s">
        <v>8</v>
      </c>
      <c r="B7" s="278"/>
      <c r="C7" s="278"/>
      <c r="D7" s="24" t="s">
        <v>9</v>
      </c>
      <c r="E7" s="37" t="s">
        <v>10</v>
      </c>
      <c r="F7" s="92"/>
    </row>
    <row r="8" spans="1:6" x14ac:dyDescent="0.2">
      <c r="A8" s="271" t="s">
        <v>11</v>
      </c>
      <c r="B8" s="271"/>
      <c r="C8" s="271"/>
      <c r="D8" s="95">
        <v>30000</v>
      </c>
      <c r="E8" s="140"/>
      <c r="F8" s="92"/>
    </row>
    <row r="9" spans="1:6" x14ac:dyDescent="0.2">
      <c r="A9" s="271" t="s">
        <v>12</v>
      </c>
      <c r="B9" s="271"/>
      <c r="C9" s="271"/>
      <c r="D9" s="95">
        <v>15000</v>
      </c>
      <c r="E9" s="140"/>
      <c r="F9" s="92"/>
    </row>
    <row r="10" spans="1:6" x14ac:dyDescent="0.2">
      <c r="A10" s="271" t="s">
        <v>19</v>
      </c>
      <c r="B10" s="271"/>
      <c r="C10" s="271"/>
      <c r="D10" s="95">
        <v>20000</v>
      </c>
      <c r="E10" s="140"/>
      <c r="F10" s="92"/>
    </row>
    <row r="11" spans="1:6" x14ac:dyDescent="0.2">
      <c r="A11" s="271" t="s">
        <v>85</v>
      </c>
      <c r="B11" s="271"/>
      <c r="C11" s="271"/>
      <c r="D11" s="95"/>
      <c r="E11" s="140">
        <v>6000</v>
      </c>
      <c r="F11" s="92"/>
    </row>
    <row r="12" spans="1:6" x14ac:dyDescent="0.2">
      <c r="A12" s="271" t="s">
        <v>86</v>
      </c>
      <c r="B12" s="271"/>
      <c r="C12" s="271"/>
      <c r="D12" s="95"/>
      <c r="E12" s="140">
        <v>9000</v>
      </c>
      <c r="F12" s="92"/>
    </row>
    <row r="13" spans="1:6" x14ac:dyDescent="0.2">
      <c r="A13" s="271" t="s">
        <v>105</v>
      </c>
      <c r="B13" s="271"/>
      <c r="C13" s="271"/>
      <c r="D13" s="95"/>
      <c r="E13" s="140">
        <v>40500</v>
      </c>
      <c r="F13" s="92"/>
    </row>
    <row r="14" spans="1:6" x14ac:dyDescent="0.2">
      <c r="A14" s="271" t="s">
        <v>23</v>
      </c>
      <c r="B14" s="271"/>
      <c r="C14" s="271"/>
      <c r="D14" s="95"/>
      <c r="E14" s="140">
        <v>9500</v>
      </c>
      <c r="F14" s="92"/>
    </row>
    <row r="15" spans="1:6" ht="13.5" thickBot="1" x14ac:dyDescent="0.25">
      <c r="A15" s="271" t="s">
        <v>87</v>
      </c>
      <c r="B15" s="271"/>
      <c r="C15" s="271"/>
      <c r="D15" s="141">
        <f>SUM(D8:D14)</f>
        <v>65000</v>
      </c>
      <c r="E15" s="142">
        <f>SUM(E8:E14)</f>
        <v>65000</v>
      </c>
      <c r="F15" s="92"/>
    </row>
    <row r="16" spans="1:6" ht="13.5" thickTop="1" x14ac:dyDescent="0.2">
      <c r="A16" s="271"/>
      <c r="B16" s="271"/>
      <c r="C16" s="271"/>
      <c r="D16" s="12"/>
      <c r="E16" s="17"/>
      <c r="F16" s="92"/>
    </row>
    <row r="17" spans="1:6" x14ac:dyDescent="0.2">
      <c r="A17" s="272" t="s">
        <v>33</v>
      </c>
      <c r="B17" s="272"/>
      <c r="C17" s="272"/>
      <c r="D17" s="12"/>
      <c r="E17" s="17"/>
      <c r="F17" s="92"/>
    </row>
    <row r="18" spans="1:6" x14ac:dyDescent="0.2">
      <c r="A18" s="312" t="s">
        <v>220</v>
      </c>
      <c r="B18" s="271"/>
      <c r="C18" s="271"/>
      <c r="D18" s="98">
        <v>100000</v>
      </c>
      <c r="E18" s="17"/>
      <c r="F18" s="92"/>
    </row>
    <row r="19" spans="1:6" x14ac:dyDescent="0.2">
      <c r="A19" s="312" t="s">
        <v>221</v>
      </c>
      <c r="B19" s="271"/>
      <c r="C19" s="271"/>
      <c r="D19" s="98">
        <v>30000</v>
      </c>
      <c r="E19" s="17"/>
      <c r="F19" s="92"/>
    </row>
    <row r="20" spans="1:6" x14ac:dyDescent="0.2">
      <c r="A20" s="271" t="s">
        <v>124</v>
      </c>
      <c r="B20" s="271"/>
      <c r="C20" s="271"/>
      <c r="D20" s="98">
        <v>27300</v>
      </c>
      <c r="E20" s="17"/>
      <c r="F20" s="92"/>
    </row>
    <row r="21" spans="1:6" x14ac:dyDescent="0.2">
      <c r="A21" s="271" t="s">
        <v>125</v>
      </c>
      <c r="B21" s="271"/>
      <c r="C21" s="271"/>
      <c r="D21" s="98">
        <v>10000</v>
      </c>
      <c r="E21" s="17"/>
      <c r="F21" s="92"/>
    </row>
    <row r="22" spans="1:6" x14ac:dyDescent="0.2">
      <c r="A22" s="271" t="s">
        <v>120</v>
      </c>
      <c r="B22" s="271"/>
      <c r="C22" s="271"/>
      <c r="D22" s="98">
        <v>50000</v>
      </c>
      <c r="E22" s="17"/>
      <c r="F22" s="92"/>
    </row>
    <row r="23" spans="1:6" x14ac:dyDescent="0.2">
      <c r="A23" s="312" t="s">
        <v>222</v>
      </c>
      <c r="B23" s="271"/>
      <c r="C23" s="271"/>
      <c r="D23" s="98">
        <v>9000</v>
      </c>
      <c r="E23" s="17"/>
      <c r="F23" s="92"/>
    </row>
    <row r="24" spans="1:6" x14ac:dyDescent="0.2">
      <c r="A24" s="271" t="s">
        <v>121</v>
      </c>
      <c r="B24" s="271"/>
      <c r="C24" s="271"/>
      <c r="D24" s="98">
        <v>24000</v>
      </c>
      <c r="E24" s="17"/>
      <c r="F24" s="92"/>
    </row>
    <row r="25" spans="1:6" x14ac:dyDescent="0.2">
      <c r="A25" s="271" t="s">
        <v>122</v>
      </c>
      <c r="B25" s="271"/>
      <c r="C25" s="271"/>
      <c r="D25" s="98">
        <v>15000</v>
      </c>
      <c r="E25" s="17"/>
      <c r="F25" s="92"/>
    </row>
    <row r="26" spans="1:6" x14ac:dyDescent="0.2">
      <c r="A26" s="271" t="s">
        <v>123</v>
      </c>
      <c r="B26" s="271"/>
      <c r="C26" s="271"/>
      <c r="D26" s="98">
        <v>2500</v>
      </c>
      <c r="E26" s="17"/>
      <c r="F26" s="92"/>
    </row>
    <row r="27" spans="1:6" x14ac:dyDescent="0.2">
      <c r="A27" s="271"/>
      <c r="B27" s="271"/>
      <c r="C27" s="271"/>
      <c r="D27" s="98"/>
      <c r="E27" s="17"/>
      <c r="F27" s="92"/>
    </row>
    <row r="28" spans="1:6" x14ac:dyDescent="0.2">
      <c r="A28" s="271" t="s">
        <v>90</v>
      </c>
      <c r="B28" s="271"/>
      <c r="C28" s="271"/>
      <c r="D28" s="98">
        <v>1000</v>
      </c>
      <c r="E28" s="17"/>
      <c r="F28" s="92"/>
    </row>
    <row r="29" spans="1:6" x14ac:dyDescent="0.2">
      <c r="A29" s="271" t="s">
        <v>34</v>
      </c>
      <c r="B29" s="271"/>
      <c r="C29" s="271"/>
      <c r="D29" s="98">
        <v>2000</v>
      </c>
      <c r="E29" s="17"/>
      <c r="F29" s="92"/>
    </row>
    <row r="30" spans="1:6" x14ac:dyDescent="0.2">
      <c r="A30" s="271"/>
      <c r="B30" s="271"/>
      <c r="C30" s="271"/>
      <c r="D30" s="92"/>
      <c r="E30" s="92"/>
      <c r="F30" s="92"/>
    </row>
  </sheetData>
  <sheetProtection selectLockedCells="1" selectUnlockedCells="1"/>
  <mergeCells count="28">
    <mergeCell ref="A23:C23"/>
    <mergeCell ref="A28:C28"/>
    <mergeCell ref="A29:C29"/>
    <mergeCell ref="A16:C16"/>
    <mergeCell ref="A15:C15"/>
    <mergeCell ref="A22:C22"/>
    <mergeCell ref="A21:C21"/>
    <mergeCell ref="A30:C30"/>
    <mergeCell ref="A27:C27"/>
    <mergeCell ref="A26:C26"/>
    <mergeCell ref="A25:C25"/>
    <mergeCell ref="A24:C24"/>
    <mergeCell ref="A20:C20"/>
    <mergeCell ref="A19:C19"/>
    <mergeCell ref="A1:B1"/>
    <mergeCell ref="A3:E3"/>
    <mergeCell ref="A5:E5"/>
    <mergeCell ref="A4:E4"/>
    <mergeCell ref="A12:C12"/>
    <mergeCell ref="A7:C7"/>
    <mergeCell ref="A11:C11"/>
    <mergeCell ref="A10:C10"/>
    <mergeCell ref="A9:C9"/>
    <mergeCell ref="A8:C8"/>
    <mergeCell ref="A13:C13"/>
    <mergeCell ref="A17:C17"/>
    <mergeCell ref="A18:C18"/>
    <mergeCell ref="A14:C14"/>
  </mergeCells>
  <phoneticPr fontId="3" type="noConversion"/>
  <printOptions horizontalCentered="1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CX92"/>
  <sheetViews>
    <sheetView showGridLines="0" zoomScaleNormal="100" workbookViewId="0">
      <selection activeCell="D1" sqref="D1:E1"/>
    </sheetView>
  </sheetViews>
  <sheetFormatPr defaultRowHeight="12.75" x14ac:dyDescent="0.2"/>
  <cols>
    <col min="1" max="1" width="2.7109375" style="6" customWidth="1"/>
    <col min="2" max="2" width="7" style="6" customWidth="1"/>
    <col min="3" max="8" width="12.7109375" style="6" customWidth="1"/>
    <col min="9" max="18" width="12.7109375" style="5" customWidth="1"/>
    <col min="19" max="102" width="9.140625" style="5"/>
    <col min="103" max="16384" width="9.140625" style="6"/>
  </cols>
  <sheetData>
    <row r="1" spans="1:12" x14ac:dyDescent="0.2">
      <c r="C1" s="7" t="s">
        <v>0</v>
      </c>
      <c r="D1" s="266" t="s">
        <v>3</v>
      </c>
      <c r="E1" s="266"/>
      <c r="H1" s="139"/>
    </row>
    <row r="2" spans="1:12" x14ac:dyDescent="0.2">
      <c r="B2" s="5"/>
      <c r="C2" s="7" t="s">
        <v>2</v>
      </c>
      <c r="D2" s="266" t="s">
        <v>107</v>
      </c>
      <c r="E2" s="266"/>
      <c r="H2" s="139"/>
    </row>
    <row r="3" spans="1:12" x14ac:dyDescent="0.2">
      <c r="B3" s="5"/>
      <c r="D3" s="267" t="s">
        <v>183</v>
      </c>
      <c r="E3" s="267"/>
      <c r="H3" s="138"/>
    </row>
    <row r="4" spans="1:12" x14ac:dyDescent="0.2">
      <c r="B4" s="5"/>
      <c r="C4" s="5"/>
      <c r="D4" s="5"/>
      <c r="E4" s="5"/>
      <c r="F4" s="5"/>
      <c r="H4" s="5"/>
    </row>
    <row r="5" spans="1:12" x14ac:dyDescent="0.2">
      <c r="A5" s="241"/>
      <c r="B5" s="301" t="s">
        <v>147</v>
      </c>
      <c r="C5" s="272"/>
      <c r="D5" s="272"/>
      <c r="E5" s="272"/>
      <c r="F5" s="16"/>
      <c r="G5" s="43"/>
      <c r="H5" s="16"/>
    </row>
    <row r="6" spans="1:12" x14ac:dyDescent="0.2">
      <c r="A6" s="241"/>
      <c r="B6" s="269" t="s">
        <v>184</v>
      </c>
      <c r="C6" s="269"/>
      <c r="D6" s="269"/>
      <c r="E6" s="269"/>
      <c r="F6" s="269"/>
      <c r="G6" s="269"/>
      <c r="H6" s="16"/>
    </row>
    <row r="7" spans="1:12" x14ac:dyDescent="0.2">
      <c r="A7" s="241"/>
      <c r="B7" s="268" t="s">
        <v>109</v>
      </c>
      <c r="C7" s="268"/>
      <c r="D7" s="268"/>
      <c r="E7" s="268"/>
      <c r="F7" s="268"/>
      <c r="G7" s="268"/>
      <c r="H7" s="16"/>
    </row>
    <row r="8" spans="1:12" x14ac:dyDescent="0.2">
      <c r="A8" s="241"/>
      <c r="B8" s="16"/>
      <c r="C8" s="291"/>
      <c r="D8" s="291"/>
      <c r="E8" s="291"/>
      <c r="F8" s="16"/>
      <c r="G8" s="16"/>
      <c r="H8" s="16"/>
    </row>
    <row r="9" spans="1:12" x14ac:dyDescent="0.2">
      <c r="A9" s="241"/>
      <c r="B9" s="102" t="s">
        <v>117</v>
      </c>
      <c r="C9" s="36" t="s">
        <v>110</v>
      </c>
      <c r="D9" s="36"/>
      <c r="E9" s="36"/>
      <c r="F9" s="102" t="s">
        <v>111</v>
      </c>
      <c r="G9" s="102" t="s">
        <v>112</v>
      </c>
      <c r="H9" s="16"/>
    </row>
    <row r="10" spans="1:12" x14ac:dyDescent="0.2">
      <c r="A10" s="241"/>
      <c r="B10" s="41" t="s">
        <v>118</v>
      </c>
      <c r="C10" s="300" t="s">
        <v>28</v>
      </c>
      <c r="D10" s="300"/>
      <c r="E10" s="300"/>
      <c r="F10" s="143">
        <f>50000/50</f>
        <v>1000</v>
      </c>
      <c r="G10" s="144"/>
      <c r="H10" s="16"/>
      <c r="L10" s="247"/>
    </row>
    <row r="11" spans="1:12" x14ac:dyDescent="0.2">
      <c r="A11" s="241"/>
      <c r="B11" s="41"/>
      <c r="C11" s="291" t="s">
        <v>197</v>
      </c>
      <c r="D11" s="291"/>
      <c r="E11" s="291"/>
      <c r="F11" s="144"/>
      <c r="G11" s="143">
        <f>F10</f>
        <v>1000</v>
      </c>
      <c r="H11" s="130" t="str">
        <f>IF(G11="","",IF(G11=1000,"«- Correct!","«- Try again!"))</f>
        <v>«- Correct!</v>
      </c>
    </row>
    <row r="12" spans="1:12" x14ac:dyDescent="0.2">
      <c r="A12" s="241"/>
      <c r="B12" s="41" t="s">
        <v>119</v>
      </c>
      <c r="C12" s="291" t="s">
        <v>28</v>
      </c>
      <c r="D12" s="291"/>
      <c r="E12" s="291"/>
      <c r="F12" s="143">
        <f>100000*0.1</f>
        <v>10000</v>
      </c>
      <c r="G12" s="144"/>
      <c r="H12" s="16"/>
    </row>
    <row r="13" spans="1:12" x14ac:dyDescent="0.2">
      <c r="A13" s="241"/>
      <c r="B13" s="41"/>
      <c r="C13" s="312" t="s">
        <v>231</v>
      </c>
      <c r="D13" s="291"/>
      <c r="E13" s="291"/>
      <c r="F13" s="144"/>
      <c r="G13" s="147">
        <f>F12</f>
        <v>10000</v>
      </c>
      <c r="H13" s="130" t="str">
        <f>IF(G13="","",IF(G13=10000,"«- Correct!","«- Try again!"))</f>
        <v>«- Correct!</v>
      </c>
    </row>
    <row r="14" spans="1:12" x14ac:dyDescent="0.2">
      <c r="A14" s="241"/>
      <c r="B14" s="42" t="s">
        <v>128</v>
      </c>
      <c r="C14" s="291" t="s">
        <v>31</v>
      </c>
      <c r="D14" s="291"/>
      <c r="E14" s="291"/>
      <c r="F14" s="143">
        <v>1000</v>
      </c>
      <c r="G14" s="146"/>
      <c r="H14" s="16"/>
    </row>
    <row r="15" spans="1:12" x14ac:dyDescent="0.2">
      <c r="A15" s="241"/>
      <c r="B15" s="42"/>
      <c r="C15" s="291" t="s">
        <v>198</v>
      </c>
      <c r="D15" s="291"/>
      <c r="E15" s="291"/>
      <c r="F15" s="144"/>
      <c r="G15" s="147">
        <f>F14</f>
        <v>1000</v>
      </c>
      <c r="H15" s="130" t="str">
        <f>IF(G15="","",IF(G15=1000,"«- Correct!","«- Try again!"))</f>
        <v>«- Correct!</v>
      </c>
    </row>
    <row r="16" spans="1:12" x14ac:dyDescent="0.2">
      <c r="A16" s="241"/>
      <c r="B16" s="42" t="s">
        <v>129</v>
      </c>
      <c r="C16" s="291" t="s">
        <v>89</v>
      </c>
      <c r="D16" s="291"/>
      <c r="E16" s="291"/>
      <c r="F16" s="143">
        <v>1500</v>
      </c>
      <c r="G16" s="146"/>
      <c r="H16" s="16"/>
    </row>
    <row r="17" spans="1:8" x14ac:dyDescent="0.2">
      <c r="A17" s="241"/>
      <c r="B17" s="42"/>
      <c r="C17" s="291" t="s">
        <v>199</v>
      </c>
      <c r="D17" s="291"/>
      <c r="E17" s="291"/>
      <c r="F17" s="144"/>
      <c r="G17" s="143">
        <f>F16</f>
        <v>1500</v>
      </c>
      <c r="H17" s="130" t="str">
        <f>IF(G17="","",IF(G17=1500,"«- Correct!","«- Try again!"))</f>
        <v>«- Correct!</v>
      </c>
    </row>
    <row r="18" spans="1:8" x14ac:dyDescent="0.2">
      <c r="A18" s="241"/>
      <c r="B18" s="42" t="s">
        <v>130</v>
      </c>
      <c r="C18" s="291" t="s">
        <v>188</v>
      </c>
      <c r="D18" s="291"/>
      <c r="E18" s="291"/>
      <c r="F18" s="143">
        <v>1200</v>
      </c>
      <c r="G18" s="146"/>
      <c r="H18" s="16"/>
    </row>
    <row r="19" spans="1:8" x14ac:dyDescent="0.2">
      <c r="A19" s="241"/>
      <c r="B19" s="42"/>
      <c r="C19" s="291" t="s">
        <v>228</v>
      </c>
      <c r="D19" s="291"/>
      <c r="E19" s="291"/>
      <c r="F19" s="144"/>
      <c r="G19" s="147">
        <f>F18</f>
        <v>1200</v>
      </c>
      <c r="H19" s="130" t="str">
        <f>IF(G19="","",IF(G19=1200,"«- Correct!","«- Try again!"))</f>
        <v>«- Correct!</v>
      </c>
    </row>
    <row r="20" spans="1:8" x14ac:dyDescent="0.2">
      <c r="A20" s="241"/>
      <c r="B20" s="42"/>
      <c r="C20" s="291"/>
      <c r="D20" s="291"/>
      <c r="E20" s="291"/>
      <c r="F20" s="40"/>
      <c r="G20" s="91"/>
      <c r="H20" s="16"/>
    </row>
    <row r="21" spans="1:8" x14ac:dyDescent="0.2">
      <c r="A21" s="9"/>
      <c r="C21" s="299"/>
      <c r="D21" s="299"/>
      <c r="E21" s="299"/>
      <c r="H21" s="90"/>
    </row>
    <row r="22" spans="1:8" x14ac:dyDescent="0.2">
      <c r="A22" s="241"/>
      <c r="B22" s="272" t="s">
        <v>148</v>
      </c>
      <c r="C22" s="272"/>
      <c r="D22" s="272"/>
      <c r="E22" s="272"/>
      <c r="F22" s="16"/>
      <c r="G22" s="16"/>
      <c r="H22" s="16"/>
    </row>
    <row r="23" spans="1:8" x14ac:dyDescent="0.2">
      <c r="A23" s="241"/>
      <c r="B23" s="269" t="s">
        <v>184</v>
      </c>
      <c r="C23" s="269"/>
      <c r="D23" s="269"/>
      <c r="E23" s="269"/>
      <c r="F23" s="269"/>
      <c r="G23" s="269"/>
      <c r="H23" s="16"/>
    </row>
    <row r="24" spans="1:8" x14ac:dyDescent="0.2">
      <c r="A24" s="241"/>
      <c r="B24" s="268" t="s">
        <v>14</v>
      </c>
      <c r="C24" s="268"/>
      <c r="D24" s="268"/>
      <c r="E24" s="268"/>
      <c r="F24" s="268"/>
      <c r="G24" s="268"/>
      <c r="H24" s="16"/>
    </row>
    <row r="25" spans="1:8" x14ac:dyDescent="0.2">
      <c r="A25" s="241"/>
      <c r="B25" s="291"/>
      <c r="C25" s="291"/>
      <c r="D25" s="291"/>
      <c r="E25" s="291"/>
      <c r="F25" s="16"/>
      <c r="G25" s="16"/>
      <c r="H25" s="16"/>
    </row>
    <row r="26" spans="1:8" x14ac:dyDescent="0.2">
      <c r="A26" s="241"/>
      <c r="B26" s="149" t="s">
        <v>8</v>
      </c>
      <c r="C26" s="150"/>
      <c r="D26" s="150"/>
      <c r="E26" s="150"/>
      <c r="F26" s="137" t="s">
        <v>9</v>
      </c>
      <c r="G26" s="137" t="s">
        <v>10</v>
      </c>
      <c r="H26" s="16"/>
    </row>
    <row r="27" spans="1:8" x14ac:dyDescent="0.2">
      <c r="A27" s="241"/>
      <c r="B27" s="291" t="s">
        <v>11</v>
      </c>
      <c r="C27" s="291"/>
      <c r="D27" s="291"/>
      <c r="E27" s="291"/>
      <c r="F27" s="143">
        <v>8000</v>
      </c>
      <c r="G27" s="155"/>
      <c r="H27" s="16"/>
    </row>
    <row r="28" spans="1:8" x14ac:dyDescent="0.2">
      <c r="A28" s="241"/>
      <c r="B28" s="291" t="s">
        <v>12</v>
      </c>
      <c r="C28" s="291"/>
      <c r="D28" s="291"/>
      <c r="E28" s="291"/>
      <c r="F28" s="134">
        <v>9000</v>
      </c>
      <c r="G28" s="156"/>
      <c r="H28" s="16"/>
    </row>
    <row r="29" spans="1:8" x14ac:dyDescent="0.2">
      <c r="A29" s="241"/>
      <c r="B29" s="291" t="s">
        <v>15</v>
      </c>
      <c r="C29" s="291"/>
      <c r="D29" s="291"/>
      <c r="E29" s="291"/>
      <c r="F29" s="134">
        <v>2000</v>
      </c>
      <c r="G29" s="156"/>
      <c r="H29" s="16"/>
    </row>
    <row r="30" spans="1:8" x14ac:dyDescent="0.2">
      <c r="A30" s="241"/>
      <c r="B30" s="291" t="s">
        <v>185</v>
      </c>
      <c r="C30" s="291"/>
      <c r="D30" s="291"/>
      <c r="E30" s="291"/>
      <c r="F30" s="134">
        <v>200000</v>
      </c>
      <c r="G30" s="156"/>
      <c r="H30" s="16"/>
    </row>
    <row r="31" spans="1:8" x14ac:dyDescent="0.2">
      <c r="A31" s="241"/>
      <c r="B31" s="291" t="s">
        <v>186</v>
      </c>
      <c r="C31" s="291"/>
      <c r="D31" s="291"/>
      <c r="E31" s="291"/>
      <c r="F31" s="134">
        <v>50000</v>
      </c>
      <c r="G31" s="156"/>
      <c r="H31" s="16"/>
    </row>
    <row r="32" spans="1:8" x14ac:dyDescent="0.2">
      <c r="A32" s="241"/>
      <c r="B32" s="291" t="s">
        <v>187</v>
      </c>
      <c r="C32" s="291"/>
      <c r="D32" s="291"/>
      <c r="E32" s="291"/>
      <c r="F32" s="134"/>
      <c r="G32" s="156">
        <v>21000</v>
      </c>
      <c r="H32" s="16"/>
    </row>
    <row r="33" spans="1:8" x14ac:dyDescent="0.2">
      <c r="A33" s="241"/>
      <c r="B33" s="312" t="s">
        <v>207</v>
      </c>
      <c r="C33" s="291"/>
      <c r="D33" s="291"/>
      <c r="E33" s="291"/>
      <c r="F33" s="134">
        <v>100000</v>
      </c>
      <c r="G33" s="156"/>
      <c r="H33" s="16"/>
    </row>
    <row r="34" spans="1:8" x14ac:dyDescent="0.2">
      <c r="A34" s="241"/>
      <c r="B34" s="312" t="s">
        <v>232</v>
      </c>
      <c r="C34" s="291"/>
      <c r="D34" s="291"/>
      <c r="E34" s="291"/>
      <c r="F34" s="134"/>
      <c r="G34" s="156">
        <v>50000</v>
      </c>
      <c r="H34" s="16"/>
    </row>
    <row r="35" spans="1:8" x14ac:dyDescent="0.2">
      <c r="A35" s="241"/>
      <c r="B35" s="291" t="s">
        <v>21</v>
      </c>
      <c r="C35" s="291"/>
      <c r="D35" s="291"/>
      <c r="E35" s="291"/>
      <c r="F35" s="134"/>
      <c r="G35" s="156">
        <v>35050</v>
      </c>
      <c r="H35" s="16"/>
    </row>
    <row r="36" spans="1:8" x14ac:dyDescent="0.2">
      <c r="A36" s="241"/>
      <c r="B36" s="291" t="s">
        <v>86</v>
      </c>
      <c r="C36" s="291"/>
      <c r="D36" s="291"/>
      <c r="E36" s="291"/>
      <c r="F36" s="134"/>
      <c r="G36" s="156">
        <v>1500</v>
      </c>
      <c r="H36" s="16"/>
    </row>
    <row r="37" spans="1:8" x14ac:dyDescent="0.2">
      <c r="A37" s="241"/>
      <c r="B37" s="273" t="s">
        <v>226</v>
      </c>
      <c r="C37" s="291"/>
      <c r="D37" s="291"/>
      <c r="E37" s="291"/>
      <c r="F37" s="134"/>
      <c r="G37" s="156">
        <v>1200</v>
      </c>
      <c r="H37" s="16"/>
    </row>
    <row r="38" spans="1:8" x14ac:dyDescent="0.2">
      <c r="A38" s="241"/>
      <c r="B38" s="291" t="s">
        <v>105</v>
      </c>
      <c r="C38" s="291"/>
      <c r="D38" s="291"/>
      <c r="E38" s="291"/>
      <c r="F38" s="134"/>
      <c r="G38" s="156">
        <v>200000</v>
      </c>
      <c r="H38" s="16"/>
    </row>
    <row r="39" spans="1:8" x14ac:dyDescent="0.2">
      <c r="A39" s="241"/>
      <c r="B39" s="291" t="s">
        <v>23</v>
      </c>
      <c r="C39" s="291"/>
      <c r="D39" s="291"/>
      <c r="E39" s="291"/>
      <c r="F39" s="134"/>
      <c r="G39" s="156">
        <v>56450</v>
      </c>
      <c r="H39" s="16"/>
    </row>
    <row r="40" spans="1:8" x14ac:dyDescent="0.2">
      <c r="A40" s="241"/>
      <c r="B40" s="291" t="s">
        <v>88</v>
      </c>
      <c r="C40" s="291"/>
      <c r="D40" s="291"/>
      <c r="E40" s="291"/>
      <c r="F40" s="134"/>
      <c r="G40" s="156">
        <v>90000</v>
      </c>
      <c r="H40" s="16"/>
    </row>
    <row r="41" spans="1:8" x14ac:dyDescent="0.2">
      <c r="A41" s="241"/>
      <c r="B41" s="291" t="s">
        <v>25</v>
      </c>
      <c r="C41" s="291"/>
      <c r="D41" s="291"/>
      <c r="E41" s="291"/>
      <c r="F41" s="134"/>
      <c r="G41" s="156">
        <v>3000</v>
      </c>
      <c r="H41" s="16"/>
    </row>
    <row r="42" spans="1:8" x14ac:dyDescent="0.2">
      <c r="A42" s="241"/>
      <c r="B42" s="291" t="s">
        <v>188</v>
      </c>
      <c r="C42" s="291"/>
      <c r="D42" s="291"/>
      <c r="E42" s="291"/>
      <c r="F42" s="134"/>
      <c r="G42" s="156">
        <v>6300</v>
      </c>
      <c r="H42" s="16"/>
    </row>
    <row r="43" spans="1:8" x14ac:dyDescent="0.2">
      <c r="A43" s="241"/>
      <c r="B43" s="291" t="s">
        <v>89</v>
      </c>
      <c r="C43" s="291"/>
      <c r="D43" s="291"/>
      <c r="E43" s="291"/>
      <c r="F43" s="134">
        <v>38500</v>
      </c>
      <c r="G43" s="156"/>
      <c r="H43" s="16"/>
    </row>
    <row r="44" spans="1:8" x14ac:dyDescent="0.2">
      <c r="A44" s="241"/>
      <c r="B44" s="291" t="s">
        <v>28</v>
      </c>
      <c r="C44" s="291"/>
      <c r="D44" s="291"/>
      <c r="E44" s="291"/>
      <c r="F44" s="148">
        <v>11000</v>
      </c>
      <c r="G44" s="173"/>
      <c r="H44" s="16"/>
    </row>
    <row r="45" spans="1:8" x14ac:dyDescent="0.2">
      <c r="A45" s="241"/>
      <c r="B45" s="291" t="s">
        <v>31</v>
      </c>
      <c r="C45" s="291"/>
      <c r="D45" s="291"/>
      <c r="E45" s="291"/>
      <c r="F45" s="148">
        <v>1000</v>
      </c>
      <c r="G45" s="173"/>
      <c r="H45" s="16"/>
    </row>
    <row r="46" spans="1:8" x14ac:dyDescent="0.2">
      <c r="A46" s="241"/>
      <c r="B46" s="312" t="s">
        <v>229</v>
      </c>
      <c r="C46" s="291"/>
      <c r="D46" s="291"/>
      <c r="E46" s="291"/>
      <c r="F46" s="148">
        <v>30000</v>
      </c>
      <c r="G46" s="173"/>
      <c r="H46" s="16"/>
    </row>
    <row r="47" spans="1:8" x14ac:dyDescent="0.2">
      <c r="A47" s="241"/>
      <c r="B47" s="291" t="s">
        <v>189</v>
      </c>
      <c r="C47" s="291"/>
      <c r="D47" s="291"/>
      <c r="E47" s="291"/>
      <c r="F47" s="151">
        <v>15000</v>
      </c>
      <c r="G47" s="157"/>
      <c r="H47" s="16"/>
    </row>
    <row r="48" spans="1:8" ht="13.5" thickBot="1" x14ac:dyDescent="0.25">
      <c r="A48" s="241"/>
      <c r="B48" s="291" t="s">
        <v>32</v>
      </c>
      <c r="C48" s="291"/>
      <c r="D48" s="291"/>
      <c r="E48" s="291"/>
      <c r="F48" s="153">
        <f>SUM(F27:F47)</f>
        <v>464500</v>
      </c>
      <c r="G48" s="158">
        <f>SUM(G27:G47)</f>
        <v>464500</v>
      </c>
      <c r="H48" s="16"/>
    </row>
    <row r="49" spans="1:8" ht="13.5" thickTop="1" x14ac:dyDescent="0.2">
      <c r="A49" s="241"/>
      <c r="B49" s="291"/>
      <c r="C49" s="291"/>
      <c r="D49" s="291"/>
      <c r="E49" s="291"/>
      <c r="F49" s="32" t="str">
        <f>IF(F48="","",IF(F48=464500,"Correct!","Try again!"))</f>
        <v>Correct!</v>
      </c>
      <c r="G49" s="32" t="str">
        <f>IF(G48="","",IF(G48=464500,"Correct!","Try again!"))</f>
        <v>Correct!</v>
      </c>
      <c r="H49" s="16"/>
    </row>
    <row r="50" spans="1:8" x14ac:dyDescent="0.2">
      <c r="A50" s="9"/>
      <c r="B50" s="5"/>
      <c r="C50" s="5"/>
      <c r="D50" s="5"/>
      <c r="E50" s="5"/>
      <c r="F50" s="33"/>
      <c r="G50" s="33"/>
      <c r="H50" s="90"/>
    </row>
    <row r="51" spans="1:8" x14ac:dyDescent="0.2">
      <c r="A51" s="241"/>
      <c r="B51" s="272" t="s">
        <v>149</v>
      </c>
      <c r="C51" s="272"/>
      <c r="D51" s="272"/>
      <c r="E51" s="272"/>
      <c r="F51" s="16"/>
      <c r="G51" s="16"/>
      <c r="H51" s="16"/>
    </row>
    <row r="52" spans="1:8" x14ac:dyDescent="0.2">
      <c r="A52" s="241"/>
      <c r="B52" s="269" t="s">
        <v>184</v>
      </c>
      <c r="C52" s="269"/>
      <c r="D52" s="269"/>
      <c r="E52" s="269"/>
      <c r="F52" s="269"/>
      <c r="G52" s="269"/>
      <c r="H52" s="16"/>
    </row>
    <row r="53" spans="1:8" x14ac:dyDescent="0.2">
      <c r="A53" s="241"/>
      <c r="B53" s="268" t="s">
        <v>109</v>
      </c>
      <c r="C53" s="268"/>
      <c r="D53" s="268"/>
      <c r="E53" s="268"/>
      <c r="F53" s="268"/>
      <c r="G53" s="268"/>
      <c r="H53" s="16"/>
    </row>
    <row r="54" spans="1:8" x14ac:dyDescent="0.2">
      <c r="A54" s="241"/>
      <c r="B54" s="291"/>
      <c r="C54" s="291"/>
      <c r="D54" s="291"/>
      <c r="E54" s="291"/>
      <c r="F54" s="16"/>
      <c r="G54" s="16"/>
      <c r="H54" s="16"/>
    </row>
    <row r="55" spans="1:8" x14ac:dyDescent="0.2">
      <c r="A55" s="241"/>
      <c r="B55" s="149" t="s">
        <v>110</v>
      </c>
      <c r="C55" s="150"/>
      <c r="D55" s="150"/>
      <c r="E55" s="150"/>
      <c r="F55" s="102" t="s">
        <v>111</v>
      </c>
      <c r="G55" s="102" t="s">
        <v>112</v>
      </c>
      <c r="H55" s="16"/>
    </row>
    <row r="56" spans="1:8" x14ac:dyDescent="0.2">
      <c r="A56" s="241"/>
      <c r="B56" s="291" t="s">
        <v>219</v>
      </c>
      <c r="C56" s="291"/>
      <c r="D56" s="291"/>
      <c r="E56" s="291"/>
      <c r="F56" s="29"/>
      <c r="G56" s="28"/>
      <c r="H56" s="16"/>
    </row>
    <row r="57" spans="1:8" x14ac:dyDescent="0.2">
      <c r="A57" s="241"/>
      <c r="B57" s="291" t="s">
        <v>88</v>
      </c>
      <c r="C57" s="291"/>
      <c r="D57" s="291"/>
      <c r="E57" s="291"/>
      <c r="F57" s="129">
        <f>G40</f>
        <v>90000</v>
      </c>
      <c r="G57" s="130"/>
      <c r="H57" s="16"/>
    </row>
    <row r="58" spans="1:8" x14ac:dyDescent="0.2">
      <c r="A58" s="241"/>
      <c r="B58" s="291" t="s">
        <v>25</v>
      </c>
      <c r="C58" s="291"/>
      <c r="D58" s="291"/>
      <c r="E58" s="291"/>
      <c r="F58" s="129">
        <f>G41</f>
        <v>3000</v>
      </c>
      <c r="G58" s="130"/>
      <c r="H58" s="16"/>
    </row>
    <row r="59" spans="1:8" x14ac:dyDescent="0.2">
      <c r="A59" s="241"/>
      <c r="B59" s="291" t="s">
        <v>188</v>
      </c>
      <c r="C59" s="291"/>
      <c r="D59" s="291"/>
      <c r="E59" s="291"/>
      <c r="F59" s="131">
        <f>G42</f>
        <v>6300</v>
      </c>
      <c r="G59" s="130"/>
      <c r="H59" s="16"/>
    </row>
    <row r="60" spans="1:8" x14ac:dyDescent="0.2">
      <c r="A60" s="241"/>
      <c r="B60" s="291" t="s">
        <v>80</v>
      </c>
      <c r="C60" s="291"/>
      <c r="D60" s="291"/>
      <c r="E60" s="291"/>
      <c r="F60" s="133"/>
      <c r="G60" s="131">
        <f>SUM(F57:F59)</f>
        <v>99300</v>
      </c>
      <c r="H60" s="130" t="str">
        <f>IF(G60="","",IF(G60=99300,"«- Correct!","«- Try again!"))</f>
        <v>«- Correct!</v>
      </c>
    </row>
    <row r="61" spans="1:8" x14ac:dyDescent="0.2">
      <c r="A61" s="241"/>
      <c r="B61" s="291"/>
      <c r="C61" s="291"/>
      <c r="D61" s="291"/>
      <c r="E61" s="291"/>
      <c r="F61" s="133"/>
      <c r="G61" s="132"/>
      <c r="H61" s="16"/>
    </row>
    <row r="62" spans="1:8" x14ac:dyDescent="0.2">
      <c r="A62" s="241"/>
      <c r="B62" s="291" t="s">
        <v>23</v>
      </c>
      <c r="C62" s="291"/>
      <c r="D62" s="291"/>
      <c r="E62" s="291"/>
      <c r="F62" s="131">
        <f>SUM(G63:G67)</f>
        <v>95500</v>
      </c>
      <c r="G62" s="130" t="str">
        <f>IF(F62="","",IF(F62=95500,"«- Correct!","«- Try again!"))</f>
        <v>«- Correct!</v>
      </c>
      <c r="H62" s="16"/>
    </row>
    <row r="63" spans="1:8" x14ac:dyDescent="0.2">
      <c r="A63" s="241"/>
      <c r="B63" s="291" t="s">
        <v>91</v>
      </c>
      <c r="C63" s="291"/>
      <c r="D63" s="291"/>
      <c r="E63" s="291"/>
      <c r="F63" s="133"/>
      <c r="G63" s="129">
        <f>F43</f>
        <v>38500</v>
      </c>
      <c r="H63" s="16"/>
    </row>
    <row r="64" spans="1:8" x14ac:dyDescent="0.2">
      <c r="A64" s="241"/>
      <c r="B64" s="291" t="s">
        <v>46</v>
      </c>
      <c r="C64" s="291"/>
      <c r="D64" s="291"/>
      <c r="E64" s="291"/>
      <c r="F64" s="133"/>
      <c r="G64" s="129">
        <f>F44</f>
        <v>11000</v>
      </c>
      <c r="H64" s="16"/>
    </row>
    <row r="65" spans="1:8" x14ac:dyDescent="0.2">
      <c r="A65" s="241"/>
      <c r="B65" s="291" t="s">
        <v>49</v>
      </c>
      <c r="C65" s="291"/>
      <c r="D65" s="291"/>
      <c r="E65" s="291"/>
      <c r="F65" s="133"/>
      <c r="G65" s="129">
        <f>F45</f>
        <v>1000</v>
      </c>
      <c r="H65" s="16"/>
    </row>
    <row r="66" spans="1:8" x14ac:dyDescent="0.2">
      <c r="A66" s="241"/>
      <c r="B66" s="312" t="s">
        <v>230</v>
      </c>
      <c r="C66" s="291"/>
      <c r="D66" s="291"/>
      <c r="E66" s="291"/>
      <c r="F66" s="133"/>
      <c r="G66" s="129">
        <f>F46</f>
        <v>30000</v>
      </c>
      <c r="H66" s="16"/>
    </row>
    <row r="67" spans="1:8" x14ac:dyDescent="0.2">
      <c r="A67" s="241"/>
      <c r="B67" s="291" t="s">
        <v>200</v>
      </c>
      <c r="C67" s="291"/>
      <c r="D67" s="291"/>
      <c r="E67" s="291"/>
      <c r="F67" s="133"/>
      <c r="G67" s="131">
        <f>F47</f>
        <v>15000</v>
      </c>
      <c r="H67" s="16"/>
    </row>
    <row r="68" spans="1:8" x14ac:dyDescent="0.2">
      <c r="A68" s="241"/>
      <c r="B68" s="291"/>
      <c r="C68" s="291"/>
      <c r="D68" s="291"/>
      <c r="E68" s="291"/>
      <c r="F68" s="133"/>
      <c r="G68" s="132"/>
      <c r="H68" s="16"/>
    </row>
    <row r="69" spans="1:8" x14ac:dyDescent="0.2">
      <c r="A69" s="9"/>
      <c r="H69" s="90"/>
    </row>
    <row r="70" spans="1:8" x14ac:dyDescent="0.2">
      <c r="A70" s="241"/>
      <c r="B70" s="272" t="s">
        <v>156</v>
      </c>
      <c r="C70" s="272"/>
      <c r="D70" s="272"/>
      <c r="E70" s="272"/>
      <c r="F70" s="43"/>
      <c r="G70" s="43"/>
      <c r="H70" s="16"/>
    </row>
    <row r="71" spans="1:8" x14ac:dyDescent="0.2">
      <c r="A71" s="241"/>
      <c r="B71" s="269" t="s">
        <v>184</v>
      </c>
      <c r="C71" s="269"/>
      <c r="D71" s="269"/>
      <c r="E71" s="269"/>
      <c r="F71" s="269"/>
      <c r="G71" s="269"/>
      <c r="H71" s="16"/>
    </row>
    <row r="72" spans="1:8" x14ac:dyDescent="0.2">
      <c r="A72" s="241"/>
      <c r="B72" s="268" t="s">
        <v>83</v>
      </c>
      <c r="C72" s="268"/>
      <c r="D72" s="268"/>
      <c r="E72" s="268"/>
      <c r="F72" s="268"/>
      <c r="G72" s="268"/>
      <c r="H72" s="16"/>
    </row>
    <row r="73" spans="1:8" x14ac:dyDescent="0.2">
      <c r="A73" s="241"/>
      <c r="B73" s="291"/>
      <c r="C73" s="291"/>
      <c r="D73" s="291"/>
      <c r="E73" s="291"/>
      <c r="F73" s="16"/>
      <c r="G73" s="43"/>
      <c r="H73" s="16"/>
    </row>
    <row r="74" spans="1:8" x14ac:dyDescent="0.2">
      <c r="A74" s="241"/>
      <c r="B74" s="149" t="s">
        <v>8</v>
      </c>
      <c r="C74" s="150"/>
      <c r="D74" s="150"/>
      <c r="E74" s="150"/>
      <c r="F74" s="137" t="s">
        <v>9</v>
      </c>
      <c r="G74" s="137" t="s">
        <v>10</v>
      </c>
      <c r="H74" s="16"/>
    </row>
    <row r="75" spans="1:8" x14ac:dyDescent="0.2">
      <c r="A75" s="241"/>
      <c r="B75" s="291" t="s">
        <v>11</v>
      </c>
      <c r="C75" s="291"/>
      <c r="D75" s="291"/>
      <c r="E75" s="291"/>
      <c r="F75" s="143">
        <v>8000</v>
      </c>
      <c r="G75" s="155"/>
      <c r="H75" s="16"/>
    </row>
    <row r="76" spans="1:8" x14ac:dyDescent="0.2">
      <c r="A76" s="241"/>
      <c r="B76" s="291" t="s">
        <v>12</v>
      </c>
      <c r="C76" s="291"/>
      <c r="D76" s="291"/>
      <c r="E76" s="291"/>
      <c r="F76" s="134">
        <v>9000</v>
      </c>
      <c r="G76" s="156"/>
      <c r="H76" s="16"/>
    </row>
    <row r="77" spans="1:8" x14ac:dyDescent="0.2">
      <c r="A77" s="241"/>
      <c r="B77" s="291" t="s">
        <v>15</v>
      </c>
      <c r="C77" s="291"/>
      <c r="D77" s="291"/>
      <c r="E77" s="291"/>
      <c r="F77" s="134">
        <v>2000</v>
      </c>
      <c r="G77" s="156"/>
      <c r="H77" s="16"/>
    </row>
    <row r="78" spans="1:8" x14ac:dyDescent="0.2">
      <c r="A78" s="241"/>
      <c r="B78" s="291" t="s">
        <v>185</v>
      </c>
      <c r="C78" s="291"/>
      <c r="D78" s="291"/>
      <c r="E78" s="291"/>
      <c r="F78" s="134">
        <v>200000</v>
      </c>
      <c r="G78" s="156"/>
      <c r="H78" s="16"/>
    </row>
    <row r="79" spans="1:8" x14ac:dyDescent="0.2">
      <c r="A79" s="241"/>
      <c r="B79" s="291" t="s">
        <v>186</v>
      </c>
      <c r="C79" s="291"/>
      <c r="D79" s="291"/>
      <c r="E79" s="291"/>
      <c r="F79" s="134">
        <v>50000</v>
      </c>
      <c r="G79" s="156"/>
      <c r="H79" s="16"/>
    </row>
    <row r="80" spans="1:8" x14ac:dyDescent="0.2">
      <c r="A80" s="241"/>
      <c r="B80" s="291" t="s">
        <v>187</v>
      </c>
      <c r="C80" s="291"/>
      <c r="D80" s="291"/>
      <c r="E80" s="291"/>
      <c r="F80" s="134"/>
      <c r="G80" s="156">
        <v>21000</v>
      </c>
      <c r="H80" s="16"/>
    </row>
    <row r="81" spans="1:11" x14ac:dyDescent="0.2">
      <c r="A81" s="241"/>
      <c r="B81" s="312" t="s">
        <v>207</v>
      </c>
      <c r="C81" s="291"/>
      <c r="D81" s="291"/>
      <c r="E81" s="291"/>
      <c r="F81" s="134">
        <v>100000</v>
      </c>
      <c r="G81" s="156"/>
      <c r="H81" s="16"/>
      <c r="K81" s="319"/>
    </row>
    <row r="82" spans="1:11" x14ac:dyDescent="0.2">
      <c r="A82" s="241"/>
      <c r="B82" s="312" t="s">
        <v>232</v>
      </c>
      <c r="C82" s="291"/>
      <c r="D82" s="291"/>
      <c r="E82" s="291"/>
      <c r="F82" s="134"/>
      <c r="G82" s="156">
        <v>50000</v>
      </c>
      <c r="H82" s="16"/>
      <c r="K82" s="319"/>
    </row>
    <row r="83" spans="1:11" x14ac:dyDescent="0.2">
      <c r="A83" s="241"/>
      <c r="B83" s="291" t="s">
        <v>21</v>
      </c>
      <c r="C83" s="291"/>
      <c r="D83" s="291"/>
      <c r="E83" s="291"/>
      <c r="F83" s="134"/>
      <c r="G83" s="156">
        <v>35050</v>
      </c>
      <c r="H83" s="16"/>
      <c r="K83" s="319"/>
    </row>
    <row r="84" spans="1:11" x14ac:dyDescent="0.2">
      <c r="A84" s="241"/>
      <c r="B84" s="291" t="s">
        <v>86</v>
      </c>
      <c r="C84" s="291"/>
      <c r="D84" s="291"/>
      <c r="E84" s="291"/>
      <c r="F84" s="134"/>
      <c r="G84" s="156">
        <v>1500</v>
      </c>
      <c r="H84" s="16"/>
    </row>
    <row r="85" spans="1:11" x14ac:dyDescent="0.2">
      <c r="A85" s="241"/>
      <c r="B85" s="273" t="s">
        <v>226</v>
      </c>
      <c r="C85" s="291"/>
      <c r="D85" s="291"/>
      <c r="E85" s="291"/>
      <c r="F85" s="134"/>
      <c r="G85" s="156">
        <v>1200</v>
      </c>
      <c r="H85" s="16"/>
      <c r="K85" s="319"/>
    </row>
    <row r="86" spans="1:11" x14ac:dyDescent="0.2">
      <c r="A86" s="241"/>
      <c r="B86" s="291" t="s">
        <v>105</v>
      </c>
      <c r="C86" s="291"/>
      <c r="D86" s="291"/>
      <c r="E86" s="291"/>
      <c r="F86" s="134"/>
      <c r="G86" s="156">
        <v>200000</v>
      </c>
      <c r="H86" s="16"/>
    </row>
    <row r="87" spans="1:11" x14ac:dyDescent="0.2">
      <c r="A87" s="241"/>
      <c r="B87" s="291" t="s">
        <v>23</v>
      </c>
      <c r="C87" s="291"/>
      <c r="D87" s="291"/>
      <c r="E87" s="291"/>
      <c r="F87" s="151"/>
      <c r="G87" s="157">
        <v>60250</v>
      </c>
      <c r="H87" s="16"/>
    </row>
    <row r="88" spans="1:11" ht="13.5" thickBot="1" x14ac:dyDescent="0.25">
      <c r="A88" s="241"/>
      <c r="B88" s="291" t="s">
        <v>32</v>
      </c>
      <c r="C88" s="291"/>
      <c r="D88" s="291"/>
      <c r="E88" s="291"/>
      <c r="F88" s="153">
        <f>SUM(F75:F87)</f>
        <v>369000</v>
      </c>
      <c r="G88" s="158">
        <f>SUM(G75:G87)</f>
        <v>369000</v>
      </c>
      <c r="H88" s="16"/>
      <c r="I88" s="319"/>
    </row>
    <row r="89" spans="1:11" ht="13.5" thickTop="1" x14ac:dyDescent="0.2">
      <c r="A89" s="241"/>
      <c r="B89" s="291"/>
      <c r="C89" s="291"/>
      <c r="D89" s="291"/>
      <c r="E89" s="291"/>
      <c r="F89" s="32" t="str">
        <f>IF(F88="","",IF(F88=369000,"Correct!","Try again!"))</f>
        <v>Correct!</v>
      </c>
      <c r="G89" s="32" t="str">
        <f>IF(G88="","",IF(G88=369000,"Correct!","Try again!"))</f>
        <v>Correct!</v>
      </c>
      <c r="H89" s="16"/>
    </row>
    <row r="90" spans="1:11" x14ac:dyDescent="0.2">
      <c r="H90" s="5"/>
    </row>
    <row r="91" spans="1:11" x14ac:dyDescent="0.2">
      <c r="H91" s="5"/>
    </row>
    <row r="92" spans="1:11" x14ac:dyDescent="0.2">
      <c r="H92" s="5"/>
    </row>
  </sheetData>
  <sheetProtection algorithmName="SHA-512" hashValue="taDv7NchvGp51YIPod82o2TltEM9oaH93F4XtP0/8+Bo0OHdWHwlGWDClgMUo38xBfPCvJu6mxFUgh2FI+IAPA==" saltValue="TX4KoMZNbFzibl8zN37iag==" spinCount="100000" sheet="1" objects="1" scenarios="1" selectLockedCells="1"/>
  <mergeCells count="82">
    <mergeCell ref="D1:E1"/>
    <mergeCell ref="B72:G72"/>
    <mergeCell ref="B71:G71"/>
    <mergeCell ref="D3:E3"/>
    <mergeCell ref="D2:E2"/>
    <mergeCell ref="B53:G53"/>
    <mergeCell ref="B52:G52"/>
    <mergeCell ref="B24:G24"/>
    <mergeCell ref="B23:G23"/>
    <mergeCell ref="B7:G7"/>
    <mergeCell ref="B6:G6"/>
    <mergeCell ref="B5:E5"/>
    <mergeCell ref="B22:E22"/>
    <mergeCell ref="B51:E51"/>
    <mergeCell ref="B70:E70"/>
    <mergeCell ref="C8:E8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25:E25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4:E54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84:E84"/>
    <mergeCell ref="B73:E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5:E85"/>
    <mergeCell ref="B86:E86"/>
    <mergeCell ref="B87:E87"/>
    <mergeCell ref="B88:E88"/>
    <mergeCell ref="B89:E89"/>
  </mergeCells>
  <phoneticPr fontId="0" type="noConversion"/>
  <printOptions horizontalCentered="1" gridLinesSet="0"/>
  <pageMargins left="0" right="0" top="1" bottom="1" header="0.5" footer="0.5"/>
  <pageSetup scale="95" orientation="portrait" horizontalDpi="300" verticalDpi="300" r:id="rId1"/>
  <headerFooter alignWithMargins="0"/>
  <rowBreaks count="3" manualBreakCount="3">
    <brk id="50" max="16383" man="1"/>
    <brk id="270" max="65535" man="1"/>
    <brk id="318" max="65535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"/>
  <sheetViews>
    <sheetView showGridLines="0" workbookViewId="0">
      <selection sqref="A1:B1"/>
    </sheetView>
  </sheetViews>
  <sheetFormatPr defaultRowHeight="12.75" x14ac:dyDescent="0.2"/>
  <cols>
    <col min="1" max="5" width="12.7109375" style="9" customWidth="1"/>
    <col min="6" max="6" width="2.7109375" customWidth="1"/>
  </cols>
  <sheetData>
    <row r="1" spans="1:6" x14ac:dyDescent="0.2">
      <c r="A1" s="274" t="s">
        <v>196</v>
      </c>
      <c r="B1" s="274"/>
      <c r="C1" s="53"/>
      <c r="D1" s="53"/>
      <c r="E1" s="53"/>
    </row>
    <row r="2" spans="1:6" x14ac:dyDescent="0.2">
      <c r="A2" s="53"/>
      <c r="B2" s="53"/>
      <c r="C2" s="53"/>
      <c r="D2" s="53"/>
      <c r="E2" s="53"/>
    </row>
    <row r="3" spans="1:6" x14ac:dyDescent="0.2">
      <c r="A3" s="269" t="s">
        <v>184</v>
      </c>
      <c r="B3" s="269"/>
      <c r="C3" s="269"/>
      <c r="D3" s="269"/>
      <c r="E3" s="269"/>
      <c r="F3" s="20"/>
    </row>
    <row r="4" spans="1:6" x14ac:dyDescent="0.2">
      <c r="A4" s="268" t="s">
        <v>7</v>
      </c>
      <c r="B4" s="268"/>
      <c r="C4" s="268"/>
      <c r="D4" s="268"/>
      <c r="E4" s="268"/>
      <c r="F4" s="20"/>
    </row>
    <row r="5" spans="1:6" x14ac:dyDescent="0.2">
      <c r="A5" s="276">
        <v>44561</v>
      </c>
      <c r="B5" s="276"/>
      <c r="C5" s="276"/>
      <c r="D5" s="276"/>
      <c r="E5" s="276"/>
      <c r="F5" s="20"/>
    </row>
    <row r="6" spans="1:6" x14ac:dyDescent="0.2">
      <c r="A6" s="271"/>
      <c r="B6" s="271"/>
      <c r="C6" s="271"/>
      <c r="D6" s="12"/>
      <c r="E6" s="12"/>
      <c r="F6" s="20"/>
    </row>
    <row r="7" spans="1:6" x14ac:dyDescent="0.2">
      <c r="A7" s="13" t="s">
        <v>8</v>
      </c>
      <c r="B7" s="13"/>
      <c r="C7" s="13"/>
      <c r="D7" s="14" t="s">
        <v>9</v>
      </c>
      <c r="E7" s="14" t="s">
        <v>10</v>
      </c>
      <c r="F7" s="20"/>
    </row>
    <row r="8" spans="1:6" x14ac:dyDescent="0.2">
      <c r="A8" s="271" t="s">
        <v>11</v>
      </c>
      <c r="B8" s="271"/>
      <c r="C8" s="271"/>
      <c r="D8" s="95">
        <v>8000</v>
      </c>
      <c r="E8" s="95"/>
      <c r="F8" s="20"/>
    </row>
    <row r="9" spans="1:6" x14ac:dyDescent="0.2">
      <c r="A9" s="271" t="s">
        <v>12</v>
      </c>
      <c r="B9" s="271"/>
      <c r="C9" s="271"/>
      <c r="D9" s="95">
        <v>9000</v>
      </c>
      <c r="E9" s="95"/>
      <c r="F9" s="20"/>
    </row>
    <row r="10" spans="1:6" x14ac:dyDescent="0.2">
      <c r="A10" s="271" t="s">
        <v>15</v>
      </c>
      <c r="B10" s="271"/>
      <c r="C10" s="271"/>
      <c r="D10" s="95">
        <v>3000</v>
      </c>
      <c r="E10" s="95"/>
      <c r="F10" s="20"/>
    </row>
    <row r="11" spans="1:6" x14ac:dyDescent="0.2">
      <c r="A11" s="271" t="s">
        <v>185</v>
      </c>
      <c r="B11" s="271"/>
      <c r="C11" s="271"/>
      <c r="D11" s="95">
        <v>200000</v>
      </c>
      <c r="E11" s="95"/>
      <c r="F11" s="20"/>
    </row>
    <row r="12" spans="1:6" x14ac:dyDescent="0.2">
      <c r="A12" s="271" t="s">
        <v>186</v>
      </c>
      <c r="B12" s="271"/>
      <c r="C12" s="271"/>
      <c r="D12" s="95">
        <v>50000</v>
      </c>
      <c r="E12" s="95"/>
      <c r="F12" s="20"/>
    </row>
    <row r="13" spans="1:6" x14ac:dyDescent="0.2">
      <c r="A13" s="271" t="s">
        <v>187</v>
      </c>
      <c r="B13" s="271"/>
      <c r="C13" s="271"/>
      <c r="D13" s="95"/>
      <c r="E13" s="95">
        <v>20000</v>
      </c>
      <c r="F13" s="20"/>
    </row>
    <row r="14" spans="1:6" x14ac:dyDescent="0.2">
      <c r="A14" s="312" t="s">
        <v>207</v>
      </c>
      <c r="B14" s="271"/>
      <c r="C14" s="271"/>
      <c r="D14" s="95">
        <v>100000</v>
      </c>
      <c r="E14" s="95"/>
      <c r="F14" s="20"/>
    </row>
    <row r="15" spans="1:6" x14ac:dyDescent="0.2">
      <c r="A15" s="271" t="s">
        <v>20</v>
      </c>
      <c r="B15" s="271"/>
      <c r="C15" s="271"/>
      <c r="D15" s="95"/>
      <c r="E15" s="95">
        <v>40000</v>
      </c>
      <c r="F15" s="20"/>
    </row>
    <row r="16" spans="1:6" x14ac:dyDescent="0.2">
      <c r="A16" s="271" t="s">
        <v>21</v>
      </c>
      <c r="B16" s="271"/>
      <c r="C16" s="271"/>
      <c r="D16" s="95"/>
      <c r="E16" s="95">
        <v>35050</v>
      </c>
      <c r="F16" s="20"/>
    </row>
    <row r="17" spans="1:6" x14ac:dyDescent="0.2">
      <c r="A17" s="271" t="s">
        <v>86</v>
      </c>
      <c r="B17" s="271"/>
      <c r="C17" s="271"/>
      <c r="D17" s="95"/>
      <c r="E17" s="95">
        <v>0</v>
      </c>
      <c r="F17" s="20"/>
    </row>
    <row r="18" spans="1:6" x14ac:dyDescent="0.2">
      <c r="A18" s="312" t="s">
        <v>226</v>
      </c>
      <c r="B18" s="271"/>
      <c r="C18" s="271"/>
      <c r="D18" s="95"/>
      <c r="E18" s="95">
        <v>0</v>
      </c>
      <c r="F18" s="20"/>
    </row>
    <row r="19" spans="1:6" x14ac:dyDescent="0.2">
      <c r="A19" s="271" t="s">
        <v>105</v>
      </c>
      <c r="B19" s="271"/>
      <c r="C19" s="271"/>
      <c r="D19" s="95"/>
      <c r="E19" s="95">
        <v>200000</v>
      </c>
      <c r="F19" s="20"/>
    </row>
    <row r="20" spans="1:6" x14ac:dyDescent="0.2">
      <c r="A20" s="271" t="s">
        <v>23</v>
      </c>
      <c r="B20" s="271"/>
      <c r="C20" s="271"/>
      <c r="D20" s="95"/>
      <c r="E20" s="95">
        <v>56450</v>
      </c>
      <c r="F20" s="20"/>
    </row>
    <row r="21" spans="1:6" x14ac:dyDescent="0.2">
      <c r="A21" s="312" t="s">
        <v>88</v>
      </c>
      <c r="B21" s="271"/>
      <c r="C21" s="271"/>
      <c r="D21" s="95"/>
      <c r="E21" s="95">
        <v>90000</v>
      </c>
      <c r="F21" s="20"/>
    </row>
    <row r="22" spans="1:6" x14ac:dyDescent="0.2">
      <c r="A22" s="271" t="s">
        <v>25</v>
      </c>
      <c r="B22" s="271"/>
      <c r="C22" s="271"/>
      <c r="D22" s="95"/>
      <c r="E22" s="95">
        <v>3000</v>
      </c>
      <c r="F22" s="20"/>
    </row>
    <row r="23" spans="1:6" x14ac:dyDescent="0.2">
      <c r="A23" s="271" t="s">
        <v>188</v>
      </c>
      <c r="B23" s="271"/>
      <c r="C23" s="271"/>
      <c r="D23" s="95"/>
      <c r="E23" s="95">
        <v>7500</v>
      </c>
      <c r="F23" s="20"/>
    </row>
    <row r="24" spans="1:6" x14ac:dyDescent="0.2">
      <c r="A24" s="271" t="s">
        <v>89</v>
      </c>
      <c r="B24" s="271"/>
      <c r="C24" s="271"/>
      <c r="D24" s="95">
        <v>37000</v>
      </c>
      <c r="E24" s="95"/>
      <c r="F24" s="20"/>
    </row>
    <row r="25" spans="1:6" x14ac:dyDescent="0.2">
      <c r="A25" s="271" t="s">
        <v>28</v>
      </c>
      <c r="B25" s="271"/>
      <c r="C25" s="271"/>
      <c r="D25" s="95">
        <v>0</v>
      </c>
      <c r="E25" s="95"/>
      <c r="F25" s="20"/>
    </row>
    <row r="26" spans="1:6" x14ac:dyDescent="0.2">
      <c r="A26" s="271" t="s">
        <v>31</v>
      </c>
      <c r="B26" s="271"/>
      <c r="C26" s="271"/>
      <c r="D26" s="95">
        <v>0</v>
      </c>
      <c r="E26" s="95"/>
      <c r="F26" s="20"/>
    </row>
    <row r="27" spans="1:6" x14ac:dyDescent="0.2">
      <c r="A27" s="271" t="s">
        <v>98</v>
      </c>
      <c r="B27" s="271"/>
      <c r="C27" s="271"/>
      <c r="D27" s="95">
        <v>30000</v>
      </c>
      <c r="E27" s="95"/>
      <c r="F27" s="20"/>
    </row>
    <row r="28" spans="1:6" x14ac:dyDescent="0.2">
      <c r="A28" s="271" t="s">
        <v>189</v>
      </c>
      <c r="B28" s="271"/>
      <c r="C28" s="271"/>
      <c r="D28" s="96">
        <v>15000</v>
      </c>
      <c r="E28" s="96"/>
      <c r="F28" s="20"/>
    </row>
    <row r="29" spans="1:6" ht="13.5" thickBot="1" x14ac:dyDescent="0.25">
      <c r="A29" s="271" t="s">
        <v>32</v>
      </c>
      <c r="B29" s="271"/>
      <c r="C29" s="271"/>
      <c r="D29" s="97">
        <f>SUM(D8:D28)</f>
        <v>452000</v>
      </c>
      <c r="E29" s="97">
        <f>SUM(E8:E28)</f>
        <v>452000</v>
      </c>
      <c r="F29" s="20"/>
    </row>
    <row r="30" spans="1:6" ht="13.5" thickTop="1" x14ac:dyDescent="0.2">
      <c r="A30" s="271"/>
      <c r="B30" s="271"/>
      <c r="C30" s="271"/>
      <c r="D30" s="12"/>
      <c r="E30" s="17"/>
      <c r="F30" s="20"/>
    </row>
    <row r="31" spans="1:6" x14ac:dyDescent="0.2">
      <c r="A31" s="272" t="s">
        <v>33</v>
      </c>
      <c r="B31" s="272"/>
      <c r="C31" s="272"/>
      <c r="D31" s="12"/>
      <c r="E31" s="17"/>
      <c r="F31" s="20"/>
    </row>
    <row r="32" spans="1:6" x14ac:dyDescent="0.2">
      <c r="A32" s="271" t="s">
        <v>190</v>
      </c>
      <c r="B32" s="271"/>
      <c r="C32" s="271"/>
      <c r="D32" s="15">
        <v>50</v>
      </c>
      <c r="E32" s="17" t="s">
        <v>39</v>
      </c>
      <c r="F32" s="20"/>
    </row>
    <row r="33" spans="1:6" x14ac:dyDescent="0.2">
      <c r="A33" s="271" t="s">
        <v>191</v>
      </c>
      <c r="B33" s="271"/>
      <c r="C33" s="271"/>
      <c r="D33" s="99">
        <v>0</v>
      </c>
      <c r="E33" s="17"/>
      <c r="F33" s="20"/>
    </row>
    <row r="34" spans="1:6" x14ac:dyDescent="0.2">
      <c r="A34" s="271" t="s">
        <v>192</v>
      </c>
      <c r="B34" s="271"/>
      <c r="C34" s="271"/>
      <c r="D34" s="99"/>
      <c r="E34" s="17"/>
      <c r="F34" s="20"/>
    </row>
    <row r="35" spans="1:6" x14ac:dyDescent="0.2">
      <c r="A35" s="271" t="s">
        <v>195</v>
      </c>
      <c r="B35" s="271"/>
      <c r="C35" s="271"/>
      <c r="D35" s="18">
        <v>0.1</v>
      </c>
      <c r="E35" s="17"/>
      <c r="F35" s="20"/>
    </row>
    <row r="36" spans="1:6" x14ac:dyDescent="0.2">
      <c r="A36" s="271" t="s">
        <v>193</v>
      </c>
      <c r="B36" s="271"/>
      <c r="C36" s="271"/>
      <c r="D36" s="172">
        <v>1000</v>
      </c>
      <c r="E36" s="17"/>
      <c r="F36" s="20"/>
    </row>
    <row r="37" spans="1:6" x14ac:dyDescent="0.2">
      <c r="A37" s="271" t="s">
        <v>194</v>
      </c>
      <c r="B37" s="271"/>
      <c r="C37" s="271"/>
      <c r="D37" s="99">
        <v>1500</v>
      </c>
      <c r="E37" s="17"/>
      <c r="F37" s="20"/>
    </row>
    <row r="38" spans="1:6" x14ac:dyDescent="0.2">
      <c r="A38" s="312" t="s">
        <v>227</v>
      </c>
      <c r="B38" s="271"/>
      <c r="C38" s="271"/>
      <c r="D38" s="99">
        <v>1200</v>
      </c>
      <c r="E38" s="17"/>
      <c r="F38" s="20"/>
    </row>
    <row r="39" spans="1:6" x14ac:dyDescent="0.2">
      <c r="A39" s="271"/>
      <c r="B39" s="271"/>
      <c r="C39" s="271"/>
      <c r="D39" s="92"/>
      <c r="E39" s="92"/>
      <c r="F39" s="20"/>
    </row>
  </sheetData>
  <sheetProtection selectLockedCells="1" selectUnlockedCells="1"/>
  <mergeCells count="37">
    <mergeCell ref="A1:B1"/>
    <mergeCell ref="A3:E3"/>
    <mergeCell ref="A4:E4"/>
    <mergeCell ref="A5:E5"/>
    <mergeCell ref="A6:C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6:C36"/>
    <mergeCell ref="A25:C25"/>
    <mergeCell ref="A26:C26"/>
    <mergeCell ref="A27:C27"/>
    <mergeCell ref="A28:C28"/>
    <mergeCell ref="A29:C29"/>
    <mergeCell ref="A30:C30"/>
    <mergeCell ref="A37:C37"/>
    <mergeCell ref="A38:C38"/>
    <mergeCell ref="A39:C39"/>
    <mergeCell ref="A31:C31"/>
    <mergeCell ref="A32:C32"/>
    <mergeCell ref="A33:C33"/>
    <mergeCell ref="A34:C34"/>
    <mergeCell ref="A35:C35"/>
  </mergeCells>
  <phoneticPr fontId="1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CM126"/>
  <sheetViews>
    <sheetView showGridLines="0" zoomScaleNormal="100" workbookViewId="0">
      <selection activeCell="D1" sqref="D1:E1"/>
    </sheetView>
  </sheetViews>
  <sheetFormatPr defaultRowHeight="12.75" x14ac:dyDescent="0.2"/>
  <cols>
    <col min="1" max="1" width="2.7109375" style="6" customWidth="1"/>
    <col min="2" max="13" width="12.7109375" style="6" customWidth="1"/>
    <col min="14" max="14" width="2.7109375" style="5" customWidth="1"/>
    <col min="15" max="26" width="12.7109375" style="5" customWidth="1"/>
    <col min="27" max="91" width="9.140625" style="5"/>
    <col min="92" max="16384" width="9.140625" style="6"/>
  </cols>
  <sheetData>
    <row r="1" spans="1:14" x14ac:dyDescent="0.2">
      <c r="C1" s="7" t="s">
        <v>0</v>
      </c>
      <c r="D1" s="288" t="s">
        <v>3</v>
      </c>
      <c r="E1" s="266"/>
      <c r="J1" s="100"/>
    </row>
    <row r="2" spans="1:14" x14ac:dyDescent="0.2">
      <c r="C2" s="7" t="s">
        <v>2</v>
      </c>
      <c r="D2" s="266" t="s">
        <v>107</v>
      </c>
      <c r="E2" s="266"/>
      <c r="J2" s="100"/>
    </row>
    <row r="3" spans="1:14" x14ac:dyDescent="0.2">
      <c r="D3" s="267" t="s">
        <v>179</v>
      </c>
      <c r="E3" s="267"/>
      <c r="J3" s="101"/>
    </row>
    <row r="4" spans="1:14" x14ac:dyDescent="0.2">
      <c r="B4" s="5"/>
      <c r="C4" s="5"/>
      <c r="D4" s="5"/>
      <c r="E4" s="5"/>
      <c r="I4" s="5"/>
      <c r="J4" s="5"/>
      <c r="K4" s="5"/>
    </row>
    <row r="5" spans="1:14" x14ac:dyDescent="0.2">
      <c r="A5" s="241"/>
      <c r="B5" s="308" t="s">
        <v>97</v>
      </c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16"/>
    </row>
    <row r="6" spans="1:14" x14ac:dyDescent="0.2">
      <c r="A6" s="241"/>
      <c r="B6" s="308" t="s">
        <v>135</v>
      </c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16"/>
    </row>
    <row r="7" spans="1:14" x14ac:dyDescent="0.2">
      <c r="A7" s="241"/>
      <c r="B7" s="307">
        <v>44561</v>
      </c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16"/>
    </row>
    <row r="8" spans="1:14" x14ac:dyDescent="0.2">
      <c r="A8" s="241"/>
      <c r="B8" s="302"/>
      <c r="C8" s="302"/>
      <c r="D8" s="56"/>
      <c r="E8" s="56"/>
      <c r="F8" s="57"/>
      <c r="G8" s="57"/>
      <c r="H8" s="57"/>
      <c r="I8" s="57"/>
      <c r="J8" s="57"/>
      <c r="K8" s="57"/>
      <c r="L8" s="57"/>
      <c r="M8" s="57"/>
      <c r="N8" s="16"/>
    </row>
    <row r="9" spans="1:14" x14ac:dyDescent="0.2">
      <c r="A9" s="241"/>
      <c r="B9" s="177"/>
      <c r="C9" s="177"/>
      <c r="D9" s="178" t="s">
        <v>142</v>
      </c>
      <c r="E9" s="178"/>
      <c r="F9" s="179"/>
      <c r="G9" s="179"/>
      <c r="H9" s="178" t="s">
        <v>144</v>
      </c>
      <c r="I9" s="65"/>
      <c r="J9" s="179"/>
      <c r="K9" s="179"/>
      <c r="L9" s="179"/>
      <c r="M9" s="179"/>
      <c r="N9" s="16"/>
    </row>
    <row r="10" spans="1:14" x14ac:dyDescent="0.2">
      <c r="A10" s="241"/>
      <c r="B10" s="180" t="s">
        <v>136</v>
      </c>
      <c r="C10" s="180"/>
      <c r="D10" s="181" t="s">
        <v>143</v>
      </c>
      <c r="E10" s="181"/>
      <c r="F10" s="182" t="s">
        <v>137</v>
      </c>
      <c r="G10" s="182"/>
      <c r="H10" s="181" t="s">
        <v>143</v>
      </c>
      <c r="I10" s="182"/>
      <c r="J10" s="182" t="s">
        <v>1</v>
      </c>
      <c r="K10" s="182"/>
      <c r="L10" s="182" t="s">
        <v>6</v>
      </c>
      <c r="M10" s="182"/>
      <c r="N10" s="16"/>
    </row>
    <row r="11" spans="1:14" x14ac:dyDescent="0.2">
      <c r="A11" s="241"/>
      <c r="B11" s="302"/>
      <c r="C11" s="302"/>
      <c r="D11" s="198" t="s">
        <v>138</v>
      </c>
      <c r="E11" s="198" t="s">
        <v>112</v>
      </c>
      <c r="F11" s="176" t="s">
        <v>111</v>
      </c>
      <c r="G11" s="176" t="s">
        <v>112</v>
      </c>
      <c r="H11" s="176" t="s">
        <v>111</v>
      </c>
      <c r="I11" s="176" t="s">
        <v>112</v>
      </c>
      <c r="J11" s="176" t="s">
        <v>111</v>
      </c>
      <c r="K11" s="176" t="s">
        <v>112</v>
      </c>
      <c r="L11" s="176" t="s">
        <v>111</v>
      </c>
      <c r="M11" s="176" t="s">
        <v>112</v>
      </c>
      <c r="N11" s="16"/>
    </row>
    <row r="12" spans="1:14" x14ac:dyDescent="0.2">
      <c r="A12" s="241"/>
      <c r="B12" s="302" t="s">
        <v>11</v>
      </c>
      <c r="C12" s="302"/>
      <c r="D12" s="183">
        <v>23300</v>
      </c>
      <c r="E12" s="184"/>
      <c r="F12" s="185"/>
      <c r="G12" s="186"/>
      <c r="H12" s="187">
        <f t="shared" ref="H12:H33" si="0">+D12+F12-G12</f>
        <v>23300</v>
      </c>
      <c r="I12" s="188"/>
      <c r="J12" s="185"/>
      <c r="K12" s="186"/>
      <c r="L12" s="185">
        <f t="shared" ref="L12:L17" si="1">H12</f>
        <v>23300</v>
      </c>
      <c r="M12" s="186"/>
      <c r="N12" s="16"/>
    </row>
    <row r="13" spans="1:14" x14ac:dyDescent="0.2">
      <c r="A13" s="241"/>
      <c r="B13" s="302" t="s">
        <v>12</v>
      </c>
      <c r="C13" s="302"/>
      <c r="D13" s="189">
        <v>32500</v>
      </c>
      <c r="E13" s="190"/>
      <c r="F13" s="191"/>
      <c r="G13" s="192"/>
      <c r="H13" s="193">
        <f t="shared" si="0"/>
        <v>32500</v>
      </c>
      <c r="I13" s="194"/>
      <c r="J13" s="191"/>
      <c r="K13" s="192"/>
      <c r="L13" s="191">
        <f t="shared" si="1"/>
        <v>32500</v>
      </c>
      <c r="M13" s="192"/>
      <c r="N13" s="16"/>
    </row>
    <row r="14" spans="1:14" x14ac:dyDescent="0.2">
      <c r="A14" s="241"/>
      <c r="B14" s="302" t="s">
        <v>16</v>
      </c>
      <c r="C14" s="302"/>
      <c r="D14" s="189">
        <v>0</v>
      </c>
      <c r="E14" s="190"/>
      <c r="F14" s="191">
        <v>500</v>
      </c>
      <c r="G14" s="192"/>
      <c r="H14" s="193">
        <f t="shared" si="0"/>
        <v>500</v>
      </c>
      <c r="I14" s="194"/>
      <c r="J14" s="191"/>
      <c r="K14" s="192"/>
      <c r="L14" s="191">
        <f t="shared" si="1"/>
        <v>500</v>
      </c>
      <c r="M14" s="192"/>
      <c r="N14" s="16"/>
    </row>
    <row r="15" spans="1:14" x14ac:dyDescent="0.2">
      <c r="A15" s="241"/>
      <c r="B15" s="302" t="s">
        <v>13</v>
      </c>
      <c r="C15" s="302"/>
      <c r="D15" s="189">
        <v>0</v>
      </c>
      <c r="E15" s="190"/>
      <c r="F15" s="191">
        <v>1000</v>
      </c>
      <c r="G15" s="192"/>
      <c r="H15" s="193">
        <f t="shared" si="0"/>
        <v>1000</v>
      </c>
      <c r="I15" s="194"/>
      <c r="J15" s="191"/>
      <c r="K15" s="192"/>
      <c r="L15" s="191">
        <f t="shared" si="1"/>
        <v>1000</v>
      </c>
      <c r="M15" s="192"/>
      <c r="N15" s="16"/>
    </row>
    <row r="16" spans="1:14" x14ac:dyDescent="0.2">
      <c r="A16" s="241"/>
      <c r="B16" s="302" t="s">
        <v>17</v>
      </c>
      <c r="C16" s="302"/>
      <c r="D16" s="189">
        <v>65000</v>
      </c>
      <c r="E16" s="190"/>
      <c r="F16" s="191"/>
      <c r="G16" s="192"/>
      <c r="H16" s="193">
        <f t="shared" si="0"/>
        <v>65000</v>
      </c>
      <c r="I16" s="194"/>
      <c r="J16" s="191"/>
      <c r="K16" s="192"/>
      <c r="L16" s="191">
        <f t="shared" si="1"/>
        <v>65000</v>
      </c>
      <c r="M16" s="192"/>
      <c r="N16" s="16"/>
    </row>
    <row r="17" spans="1:14" x14ac:dyDescent="0.2">
      <c r="A17" s="241"/>
      <c r="B17" s="302" t="s">
        <v>233</v>
      </c>
      <c r="C17" s="302"/>
      <c r="D17" s="189">
        <v>75000</v>
      </c>
      <c r="E17" s="190"/>
      <c r="F17" s="191"/>
      <c r="G17" s="192"/>
      <c r="H17" s="193">
        <f t="shared" si="0"/>
        <v>75000</v>
      </c>
      <c r="I17" s="194"/>
      <c r="J17" s="191"/>
      <c r="K17" s="192"/>
      <c r="L17" s="191">
        <f t="shared" si="1"/>
        <v>75000</v>
      </c>
      <c r="M17" s="192"/>
      <c r="N17" s="16"/>
    </row>
    <row r="18" spans="1:14" x14ac:dyDescent="0.2">
      <c r="A18" s="241"/>
      <c r="B18" s="302" t="s">
        <v>201</v>
      </c>
      <c r="C18" s="302"/>
      <c r="D18" s="189"/>
      <c r="E18" s="190">
        <v>10000</v>
      </c>
      <c r="F18" s="191"/>
      <c r="G18" s="192">
        <f>D17/10</f>
        <v>7500</v>
      </c>
      <c r="H18" s="193"/>
      <c r="I18" s="194">
        <f t="shared" ref="I18:I26" si="2">+E18+G18-F18</f>
        <v>17500</v>
      </c>
      <c r="J18" s="191"/>
      <c r="K18" s="192"/>
      <c r="L18" s="191"/>
      <c r="M18" s="192">
        <f t="shared" ref="M18:M24" si="3">I18</f>
        <v>17500</v>
      </c>
      <c r="N18" s="16"/>
    </row>
    <row r="19" spans="1:14" x14ac:dyDescent="0.2">
      <c r="A19" s="241"/>
      <c r="B19" s="302" t="s">
        <v>21</v>
      </c>
      <c r="C19" s="302"/>
      <c r="D19" s="189"/>
      <c r="E19" s="190">
        <v>26100</v>
      </c>
      <c r="F19" s="191"/>
      <c r="G19" s="192"/>
      <c r="H19" s="193"/>
      <c r="I19" s="194">
        <f t="shared" si="2"/>
        <v>26100</v>
      </c>
      <c r="J19" s="191"/>
      <c r="K19" s="192"/>
      <c r="L19" s="191"/>
      <c r="M19" s="192">
        <f t="shared" si="3"/>
        <v>26100</v>
      </c>
      <c r="N19" s="16"/>
    </row>
    <row r="20" spans="1:14" x14ac:dyDescent="0.2">
      <c r="A20" s="241"/>
      <c r="B20" s="302" t="s">
        <v>86</v>
      </c>
      <c r="C20" s="302"/>
      <c r="D20" s="189"/>
      <c r="E20" s="190">
        <v>3000</v>
      </c>
      <c r="F20" s="191"/>
      <c r="G20" s="192">
        <f>4500-E20</f>
        <v>1500</v>
      </c>
      <c r="H20" s="193"/>
      <c r="I20" s="194">
        <f t="shared" si="2"/>
        <v>4500</v>
      </c>
      <c r="J20" s="191"/>
      <c r="K20" s="192"/>
      <c r="L20" s="191"/>
      <c r="M20" s="192">
        <f t="shared" si="3"/>
        <v>4500</v>
      </c>
      <c r="N20" s="16"/>
    </row>
    <row r="21" spans="1:14" x14ac:dyDescent="0.2">
      <c r="A21" s="241"/>
      <c r="B21" s="302" t="s">
        <v>209</v>
      </c>
      <c r="C21" s="302"/>
      <c r="D21" s="189"/>
      <c r="E21" s="190">
        <v>30000</v>
      </c>
      <c r="F21" s="191"/>
      <c r="G21" s="192"/>
      <c r="H21" s="193"/>
      <c r="I21" s="194">
        <f t="shared" si="2"/>
        <v>30000</v>
      </c>
      <c r="J21" s="191"/>
      <c r="K21" s="192"/>
      <c r="L21" s="191"/>
      <c r="M21" s="192">
        <f t="shared" si="3"/>
        <v>30000</v>
      </c>
      <c r="N21" s="16"/>
    </row>
    <row r="22" spans="1:14" x14ac:dyDescent="0.2">
      <c r="A22" s="241"/>
      <c r="B22" s="302" t="s">
        <v>22</v>
      </c>
      <c r="C22" s="302"/>
      <c r="D22" s="189"/>
      <c r="E22" s="190">
        <v>0</v>
      </c>
      <c r="F22" s="191"/>
      <c r="G22" s="192">
        <v>1000</v>
      </c>
      <c r="H22" s="193"/>
      <c r="I22" s="194">
        <f t="shared" si="2"/>
        <v>1000</v>
      </c>
      <c r="J22" s="191"/>
      <c r="K22" s="192"/>
      <c r="L22" s="191"/>
      <c r="M22" s="192">
        <f t="shared" si="3"/>
        <v>1000</v>
      </c>
      <c r="N22" s="16"/>
    </row>
    <row r="23" spans="1:14" x14ac:dyDescent="0.2">
      <c r="A23" s="241"/>
      <c r="B23" s="302" t="s">
        <v>105</v>
      </c>
      <c r="C23" s="302"/>
      <c r="D23" s="189"/>
      <c r="E23" s="190">
        <v>80000</v>
      </c>
      <c r="F23" s="191"/>
      <c r="G23" s="192"/>
      <c r="H23" s="193"/>
      <c r="I23" s="194">
        <f t="shared" si="2"/>
        <v>80000</v>
      </c>
      <c r="J23" s="191"/>
      <c r="K23" s="192"/>
      <c r="L23" s="191"/>
      <c r="M23" s="192">
        <f t="shared" si="3"/>
        <v>80000</v>
      </c>
      <c r="N23" s="16"/>
    </row>
    <row r="24" spans="1:14" x14ac:dyDescent="0.2">
      <c r="A24" s="241"/>
      <c r="B24" s="302" t="s">
        <v>23</v>
      </c>
      <c r="C24" s="302"/>
      <c r="D24" s="189"/>
      <c r="E24" s="190">
        <v>22050</v>
      </c>
      <c r="F24" s="191"/>
      <c r="G24" s="192"/>
      <c r="H24" s="193"/>
      <c r="I24" s="194">
        <f t="shared" si="2"/>
        <v>22050</v>
      </c>
      <c r="J24" s="191"/>
      <c r="K24" s="192"/>
      <c r="L24" s="191"/>
      <c r="M24" s="192">
        <f t="shared" si="3"/>
        <v>22050</v>
      </c>
      <c r="N24" s="16"/>
    </row>
    <row r="25" spans="1:14" x14ac:dyDescent="0.2">
      <c r="A25" s="241"/>
      <c r="B25" s="302" t="s">
        <v>210</v>
      </c>
      <c r="C25" s="302"/>
      <c r="D25" s="189">
        <v>6000</v>
      </c>
      <c r="E25" s="190"/>
      <c r="F25" s="191"/>
      <c r="G25" s="192"/>
      <c r="H25" s="193">
        <v>6000</v>
      </c>
      <c r="I25" s="194"/>
      <c r="J25" s="191"/>
      <c r="K25" s="192"/>
      <c r="L25" s="191">
        <f>H25</f>
        <v>6000</v>
      </c>
      <c r="M25" s="192"/>
      <c r="N25" s="16"/>
    </row>
    <row r="26" spans="1:14" x14ac:dyDescent="0.2">
      <c r="A26" s="241"/>
      <c r="B26" s="302" t="s">
        <v>24</v>
      </c>
      <c r="C26" s="302"/>
      <c r="D26" s="189"/>
      <c r="E26" s="190">
        <v>180000</v>
      </c>
      <c r="F26" s="191"/>
      <c r="G26" s="192"/>
      <c r="H26" s="193"/>
      <c r="I26" s="194">
        <f t="shared" si="2"/>
        <v>180000</v>
      </c>
      <c r="J26" s="191"/>
      <c r="K26" s="192">
        <f>I26</f>
        <v>180000</v>
      </c>
      <c r="L26" s="191"/>
      <c r="M26" s="192"/>
      <c r="N26" s="16"/>
    </row>
    <row r="27" spans="1:14" x14ac:dyDescent="0.2">
      <c r="A27" s="241"/>
      <c r="B27" s="302" t="s">
        <v>26</v>
      </c>
      <c r="C27" s="302"/>
      <c r="D27" s="189">
        <v>95000</v>
      </c>
      <c r="E27" s="190"/>
      <c r="F27" s="191"/>
      <c r="G27" s="192"/>
      <c r="H27" s="193">
        <f t="shared" si="0"/>
        <v>95000</v>
      </c>
      <c r="I27" s="194"/>
      <c r="J27" s="191">
        <f>H27</f>
        <v>95000</v>
      </c>
      <c r="K27" s="192"/>
      <c r="L27" s="191"/>
      <c r="M27" s="192"/>
      <c r="N27" s="16"/>
    </row>
    <row r="28" spans="1:14" x14ac:dyDescent="0.2">
      <c r="A28" s="241"/>
      <c r="B28" s="302" t="s">
        <v>29</v>
      </c>
      <c r="C28" s="302"/>
      <c r="D28" s="189">
        <v>0</v>
      </c>
      <c r="E28" s="190"/>
      <c r="F28" s="191">
        <f>G22</f>
        <v>1000</v>
      </c>
      <c r="G28" s="192"/>
      <c r="H28" s="193">
        <f t="shared" si="0"/>
        <v>1000</v>
      </c>
      <c r="I28" s="194"/>
      <c r="J28" s="191">
        <f t="shared" ref="J28:J33" si="4">H28</f>
        <v>1000</v>
      </c>
      <c r="K28" s="192"/>
      <c r="L28" s="191"/>
      <c r="M28" s="192"/>
      <c r="N28" s="16"/>
    </row>
    <row r="29" spans="1:14" x14ac:dyDescent="0.2">
      <c r="A29" s="241"/>
      <c r="B29" s="302" t="s">
        <v>240</v>
      </c>
      <c r="C29" s="302"/>
      <c r="D29" s="189">
        <v>32350</v>
      </c>
      <c r="E29" s="190"/>
      <c r="F29" s="191">
        <f>G20</f>
        <v>1500</v>
      </c>
      <c r="G29" s="192"/>
      <c r="H29" s="193">
        <f t="shared" si="0"/>
        <v>33850</v>
      </c>
      <c r="I29" s="194"/>
      <c r="J29" s="191">
        <f t="shared" si="4"/>
        <v>33850</v>
      </c>
      <c r="K29" s="192"/>
      <c r="L29" s="191"/>
      <c r="M29" s="195"/>
      <c r="N29" s="16"/>
    </row>
    <row r="30" spans="1:14" x14ac:dyDescent="0.2">
      <c r="A30" s="241"/>
      <c r="B30" s="302" t="s">
        <v>27</v>
      </c>
      <c r="C30" s="302"/>
      <c r="D30" s="189">
        <v>14000</v>
      </c>
      <c r="E30" s="190"/>
      <c r="F30" s="191"/>
      <c r="G30" s="192">
        <v>1000</v>
      </c>
      <c r="H30" s="193">
        <f t="shared" si="0"/>
        <v>13000</v>
      </c>
      <c r="I30" s="194"/>
      <c r="J30" s="191">
        <f t="shared" si="4"/>
        <v>13000</v>
      </c>
      <c r="K30" s="192"/>
      <c r="L30" s="191"/>
      <c r="M30" s="192"/>
      <c r="N30" s="16"/>
    </row>
    <row r="31" spans="1:14" x14ac:dyDescent="0.2">
      <c r="A31" s="241"/>
      <c r="B31" s="302" t="s">
        <v>30</v>
      </c>
      <c r="C31" s="302"/>
      <c r="D31" s="189">
        <v>2000</v>
      </c>
      <c r="E31" s="190"/>
      <c r="F31" s="191"/>
      <c r="G31" s="192">
        <v>500</v>
      </c>
      <c r="H31" s="193">
        <f t="shared" si="0"/>
        <v>1500</v>
      </c>
      <c r="I31" s="194"/>
      <c r="J31" s="191">
        <f t="shared" si="4"/>
        <v>1500</v>
      </c>
      <c r="K31" s="192"/>
      <c r="L31" s="191"/>
      <c r="M31" s="192"/>
      <c r="N31" s="16"/>
    </row>
    <row r="32" spans="1:14" x14ac:dyDescent="0.2">
      <c r="A32" s="241"/>
      <c r="B32" s="302" t="s">
        <v>229</v>
      </c>
      <c r="C32" s="302"/>
      <c r="D32" s="189">
        <v>6000</v>
      </c>
      <c r="E32" s="190"/>
      <c r="F32" s="191"/>
      <c r="G32" s="192"/>
      <c r="H32" s="193">
        <f t="shared" si="0"/>
        <v>6000</v>
      </c>
      <c r="I32" s="194"/>
      <c r="J32" s="191">
        <f t="shared" si="4"/>
        <v>6000</v>
      </c>
      <c r="K32" s="192"/>
      <c r="L32" s="191"/>
      <c r="M32" s="192"/>
      <c r="N32" s="16"/>
    </row>
    <row r="33" spans="1:14" x14ac:dyDescent="0.2">
      <c r="A33" s="241"/>
      <c r="B33" s="302" t="s">
        <v>28</v>
      </c>
      <c r="C33" s="302"/>
      <c r="D33" s="253">
        <v>0</v>
      </c>
      <c r="E33" s="254"/>
      <c r="F33" s="255">
        <f>G18</f>
        <v>7500</v>
      </c>
      <c r="G33" s="254"/>
      <c r="H33" s="256">
        <f t="shared" si="0"/>
        <v>7500</v>
      </c>
      <c r="I33" s="257"/>
      <c r="J33" s="248">
        <f t="shared" si="4"/>
        <v>7500</v>
      </c>
      <c r="K33" s="249"/>
      <c r="L33" s="250"/>
      <c r="M33" s="249"/>
      <c r="N33" s="16"/>
    </row>
    <row r="34" spans="1:14" x14ac:dyDescent="0.2">
      <c r="A34" s="241"/>
      <c r="B34" s="242"/>
      <c r="C34" s="242"/>
      <c r="D34" s="258"/>
      <c r="E34" s="258"/>
      <c r="F34" s="258"/>
      <c r="G34" s="258"/>
      <c r="H34" s="258"/>
      <c r="I34" s="258"/>
      <c r="J34" s="252">
        <f>SUM(J12:J33)</f>
        <v>157850</v>
      </c>
      <c r="K34" s="251">
        <f>SUM(K12:K33)</f>
        <v>180000</v>
      </c>
      <c r="L34" s="251">
        <f>SUM(L12:L33)</f>
        <v>203300</v>
      </c>
      <c r="M34" s="251">
        <f>SUM(M12:M33)</f>
        <v>181150</v>
      </c>
      <c r="N34" s="16"/>
    </row>
    <row r="35" spans="1:14" x14ac:dyDescent="0.2">
      <c r="A35" s="241"/>
      <c r="B35" s="302" t="s">
        <v>139</v>
      </c>
      <c r="C35" s="302"/>
      <c r="D35" s="245"/>
      <c r="E35" s="245"/>
      <c r="F35" s="245"/>
      <c r="G35" s="245"/>
      <c r="H35" s="245"/>
      <c r="I35" s="245"/>
      <c r="J35" s="185">
        <f>K26-SUM(J27:J33)</f>
        <v>22150</v>
      </c>
      <c r="K35" s="186"/>
      <c r="L35" s="185"/>
      <c r="M35" s="186">
        <f>J35</f>
        <v>22150</v>
      </c>
      <c r="N35" s="16"/>
    </row>
    <row r="36" spans="1:14" ht="13.5" thickBot="1" x14ac:dyDescent="0.25">
      <c r="A36" s="241"/>
      <c r="B36" s="302" t="s">
        <v>32</v>
      </c>
      <c r="C36" s="302"/>
      <c r="D36" s="196">
        <f t="shared" ref="D36:I36" si="5">SUM(D12:D35)</f>
        <v>351150</v>
      </c>
      <c r="E36" s="197">
        <f t="shared" si="5"/>
        <v>351150</v>
      </c>
      <c r="F36" s="196">
        <f t="shared" si="5"/>
        <v>11500</v>
      </c>
      <c r="G36" s="197">
        <f t="shared" si="5"/>
        <v>11500</v>
      </c>
      <c r="H36" s="196">
        <f t="shared" si="5"/>
        <v>361150</v>
      </c>
      <c r="I36" s="197">
        <f t="shared" si="5"/>
        <v>361150</v>
      </c>
      <c r="J36" s="196">
        <f>SUM(J34:J35)</f>
        <v>180000</v>
      </c>
      <c r="K36" s="197">
        <f>SUM(K34:K35)</f>
        <v>180000</v>
      </c>
      <c r="L36" s="197">
        <f>SUM(L34:L35)</f>
        <v>203300</v>
      </c>
      <c r="M36" s="197">
        <f>SUM(M34:M35)</f>
        <v>203300</v>
      </c>
      <c r="N36" s="16"/>
    </row>
    <row r="37" spans="1:14" ht="13.5" thickTop="1" x14ac:dyDescent="0.2">
      <c r="A37" s="241"/>
      <c r="B37" s="302"/>
      <c r="C37" s="302"/>
      <c r="D37" s="32" t="str">
        <f>IF(D36="","",IF(D36=351150,"Correct!","Try again!"))</f>
        <v>Correct!</v>
      </c>
      <c r="E37" s="32" t="str">
        <f>IF(E36="","",IF(E36=351150,"Correct!","Try again!"))</f>
        <v>Correct!</v>
      </c>
      <c r="F37" s="32" t="str">
        <f>IF(F36="","",IF(F36=11500,"Correct!","Try again!"))</f>
        <v>Correct!</v>
      </c>
      <c r="G37" s="32" t="str">
        <f>IF(G36="","",IF(G36=11500,"Correct!","Try again!"))</f>
        <v>Correct!</v>
      </c>
      <c r="H37" s="32" t="str">
        <f>IF(H36="","",IF(H36=361150,"Correct!","Try again!"))</f>
        <v>Correct!</v>
      </c>
      <c r="I37" s="32" t="str">
        <f>IF(I36="","",IF(I36=361150,"Correct!","Try again!"))</f>
        <v>Correct!</v>
      </c>
      <c r="J37" s="32" t="str">
        <f>IF(J36="","",IF(J36=180000,"Correct!","Try again!"))</f>
        <v>Correct!</v>
      </c>
      <c r="K37" s="32" t="str">
        <f>IF(K36="","",IF(K36=180000,"Correct!","Try again!"))</f>
        <v>Correct!</v>
      </c>
      <c r="L37" s="32" t="str">
        <f>IF(L36="","",IF(L36=203300,"Correct!","Try again!"))</f>
        <v>Correct!</v>
      </c>
      <c r="M37" s="32" t="str">
        <f>IF(M36="","",IF(M36=203300,"Correct!","Try again!"))</f>
        <v>Correct!</v>
      </c>
      <c r="N37" s="16"/>
    </row>
    <row r="38" spans="1:14" x14ac:dyDescent="0.2">
      <c r="A38" s="9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64"/>
    </row>
    <row r="39" spans="1:14" x14ac:dyDescent="0.2">
      <c r="A39" s="241"/>
      <c r="B39" s="304" t="s">
        <v>97</v>
      </c>
      <c r="C39" s="304"/>
      <c r="D39" s="304"/>
      <c r="E39" s="304"/>
      <c r="F39" s="304"/>
      <c r="G39" s="4"/>
      <c r="H39" s="4"/>
      <c r="I39" s="4"/>
      <c r="J39" s="4"/>
      <c r="K39" s="4"/>
      <c r="L39" s="4"/>
      <c r="M39" s="64"/>
    </row>
    <row r="40" spans="1:14" x14ac:dyDescent="0.2">
      <c r="A40" s="241"/>
      <c r="B40" s="304" t="s">
        <v>1</v>
      </c>
      <c r="C40" s="304"/>
      <c r="D40" s="304"/>
      <c r="E40" s="304"/>
      <c r="F40" s="304"/>
      <c r="G40" s="4"/>
      <c r="H40" s="4"/>
      <c r="I40" s="4"/>
      <c r="J40" s="4"/>
      <c r="K40" s="4"/>
      <c r="L40" s="4"/>
      <c r="M40" s="64"/>
    </row>
    <row r="41" spans="1:14" x14ac:dyDescent="0.2">
      <c r="A41" s="241"/>
      <c r="B41" s="304" t="s">
        <v>214</v>
      </c>
      <c r="C41" s="304"/>
      <c r="D41" s="304"/>
      <c r="E41" s="304"/>
      <c r="F41" s="304"/>
      <c r="G41" s="4"/>
      <c r="H41" s="4"/>
      <c r="I41" s="4"/>
      <c r="J41" s="4"/>
      <c r="K41" s="4"/>
      <c r="L41" s="4"/>
      <c r="M41" s="64"/>
    </row>
    <row r="42" spans="1:14" x14ac:dyDescent="0.2">
      <c r="A42" s="241"/>
      <c r="B42" s="302"/>
      <c r="C42" s="302"/>
      <c r="D42" s="61"/>
      <c r="E42" s="55"/>
      <c r="F42" s="55"/>
      <c r="G42" s="4"/>
      <c r="H42" s="4"/>
      <c r="I42" s="4"/>
      <c r="J42" s="4"/>
      <c r="K42" s="4"/>
      <c r="L42" s="4"/>
      <c r="M42" s="64"/>
    </row>
    <row r="43" spans="1:14" x14ac:dyDescent="0.2">
      <c r="A43" s="241"/>
      <c r="B43" s="302" t="s">
        <v>24</v>
      </c>
      <c r="C43" s="302"/>
      <c r="D43" s="200"/>
      <c r="E43" s="206">
        <f>K26</f>
        <v>180000</v>
      </c>
      <c r="F43" s="55"/>
      <c r="G43" s="4"/>
      <c r="H43" s="4"/>
      <c r="I43" s="4"/>
      <c r="J43" s="4"/>
      <c r="K43" s="4"/>
      <c r="L43" s="4"/>
      <c r="M43" s="64"/>
    </row>
    <row r="44" spans="1:14" x14ac:dyDescent="0.2">
      <c r="A44" s="241"/>
      <c r="B44" s="302" t="s">
        <v>26</v>
      </c>
      <c r="C44" s="302"/>
      <c r="D44" s="200"/>
      <c r="E44" s="201">
        <f>J27</f>
        <v>95000</v>
      </c>
      <c r="F44" s="54"/>
      <c r="G44" s="4"/>
      <c r="H44" s="4"/>
      <c r="I44" s="4"/>
      <c r="J44" s="4"/>
      <c r="K44" s="4"/>
      <c r="L44" s="4"/>
      <c r="M44" s="64"/>
    </row>
    <row r="45" spans="1:14" x14ac:dyDescent="0.2">
      <c r="A45" s="241"/>
      <c r="B45" s="302" t="s">
        <v>44</v>
      </c>
      <c r="C45" s="302"/>
      <c r="D45" s="200"/>
      <c r="E45" s="202">
        <f>E43-E44</f>
        <v>85000</v>
      </c>
      <c r="F45" s="54"/>
      <c r="G45" s="4"/>
      <c r="H45" s="4"/>
      <c r="I45" s="4"/>
      <c r="J45" s="4"/>
      <c r="K45" s="4"/>
      <c r="L45" s="4"/>
      <c r="M45" s="64"/>
    </row>
    <row r="46" spans="1:14" x14ac:dyDescent="0.2">
      <c r="A46" s="241"/>
      <c r="B46" s="302" t="s">
        <v>150</v>
      </c>
      <c r="C46" s="302"/>
      <c r="D46" s="260"/>
      <c r="E46" s="200"/>
      <c r="F46" s="54"/>
      <c r="G46" s="4"/>
      <c r="H46" s="4"/>
      <c r="I46" s="4"/>
      <c r="J46" s="4"/>
      <c r="K46" s="4"/>
      <c r="L46" s="4"/>
      <c r="M46" s="64"/>
    </row>
    <row r="47" spans="1:14" x14ac:dyDescent="0.2">
      <c r="A47" s="241"/>
      <c r="B47" s="302" t="s">
        <v>91</v>
      </c>
      <c r="C47" s="302"/>
      <c r="D47" s="259">
        <f>J29</f>
        <v>33850</v>
      </c>
      <c r="E47" s="200"/>
      <c r="F47" s="54"/>
      <c r="G47" s="4"/>
      <c r="H47" s="4"/>
      <c r="I47" s="4"/>
      <c r="J47" s="4"/>
      <c r="K47" s="4"/>
      <c r="L47" s="4"/>
      <c r="M47" s="64"/>
    </row>
    <row r="48" spans="1:14" x14ac:dyDescent="0.2">
      <c r="A48" s="241"/>
      <c r="B48" s="302" t="s">
        <v>45</v>
      </c>
      <c r="C48" s="302"/>
      <c r="D48" s="203">
        <f>J30</f>
        <v>13000</v>
      </c>
      <c r="E48" s="200"/>
      <c r="F48" s="54"/>
      <c r="G48" s="4"/>
      <c r="H48" s="4"/>
      <c r="I48" s="4"/>
      <c r="J48" s="4"/>
      <c r="K48" s="4"/>
      <c r="L48" s="4"/>
      <c r="M48" s="64"/>
    </row>
    <row r="49" spans="1:13" x14ac:dyDescent="0.2">
      <c r="A49" s="241"/>
      <c r="B49" s="302" t="s">
        <v>48</v>
      </c>
      <c r="C49" s="302"/>
      <c r="D49" s="203">
        <f>J31</f>
        <v>1500</v>
      </c>
      <c r="E49" s="204"/>
      <c r="F49" s="54"/>
      <c r="G49" s="4"/>
      <c r="H49" s="4"/>
      <c r="I49" s="4"/>
      <c r="J49" s="4"/>
      <c r="K49" s="4"/>
      <c r="L49" s="4"/>
      <c r="M49" s="64"/>
    </row>
    <row r="50" spans="1:13" x14ac:dyDescent="0.2">
      <c r="A50" s="241"/>
      <c r="B50" s="302" t="s">
        <v>230</v>
      </c>
      <c r="C50" s="302"/>
      <c r="D50" s="203">
        <f>J32</f>
        <v>6000</v>
      </c>
      <c r="E50" s="204"/>
      <c r="F50" s="54"/>
      <c r="G50" s="4"/>
      <c r="H50" s="4"/>
      <c r="I50" s="4"/>
      <c r="J50" s="4"/>
      <c r="K50" s="4"/>
      <c r="L50" s="4"/>
      <c r="M50" s="64"/>
    </row>
    <row r="51" spans="1:13" x14ac:dyDescent="0.2">
      <c r="A51" s="241"/>
      <c r="B51" s="302" t="s">
        <v>46</v>
      </c>
      <c r="C51" s="302"/>
      <c r="D51" s="202">
        <f>J33</f>
        <v>7500</v>
      </c>
      <c r="E51" s="204"/>
      <c r="F51" s="54"/>
      <c r="G51" s="4"/>
      <c r="H51" s="4"/>
      <c r="I51" s="4"/>
      <c r="J51" s="4"/>
      <c r="K51" s="4"/>
      <c r="L51" s="4"/>
      <c r="M51" s="64"/>
    </row>
    <row r="52" spans="1:13" x14ac:dyDescent="0.2">
      <c r="A52" s="241"/>
      <c r="B52" s="302" t="s">
        <v>151</v>
      </c>
      <c r="C52" s="302"/>
      <c r="D52" s="204"/>
      <c r="E52" s="201">
        <f>SUM(D47:D51)</f>
        <v>61850</v>
      </c>
      <c r="F52" s="54"/>
      <c r="G52" s="4"/>
      <c r="H52" s="4"/>
      <c r="I52" s="4"/>
      <c r="J52" s="4"/>
      <c r="K52" s="4"/>
      <c r="L52" s="4"/>
      <c r="M52" s="64"/>
    </row>
    <row r="53" spans="1:13" x14ac:dyDescent="0.2">
      <c r="A53" s="241"/>
      <c r="B53" s="302" t="s">
        <v>164</v>
      </c>
      <c r="C53" s="302"/>
      <c r="D53" s="204"/>
      <c r="E53" s="228">
        <f>E45-E52</f>
        <v>23150</v>
      </c>
      <c r="F53" s="54"/>
      <c r="G53" s="4"/>
      <c r="H53" s="4"/>
      <c r="I53" s="4"/>
      <c r="J53" s="4"/>
      <c r="K53" s="4"/>
      <c r="L53" s="4"/>
      <c r="M53" s="64"/>
    </row>
    <row r="54" spans="1:13" x14ac:dyDescent="0.2">
      <c r="A54" s="241"/>
      <c r="B54" s="302" t="s">
        <v>165</v>
      </c>
      <c r="C54" s="302"/>
      <c r="D54" s="204"/>
      <c r="E54" s="229"/>
      <c r="F54" s="54"/>
      <c r="G54" s="4"/>
      <c r="H54" s="4"/>
      <c r="I54" s="4"/>
      <c r="J54" s="4"/>
      <c r="K54" s="4"/>
      <c r="L54" s="4"/>
      <c r="M54" s="64"/>
    </row>
    <row r="55" spans="1:13" x14ac:dyDescent="0.2">
      <c r="A55" s="241"/>
      <c r="B55" s="302" t="s">
        <v>47</v>
      </c>
      <c r="C55" s="302"/>
      <c r="D55" s="204"/>
      <c r="E55" s="205">
        <v>1000</v>
      </c>
      <c r="F55" s="54"/>
      <c r="G55" s="4"/>
      <c r="H55" s="4"/>
      <c r="I55" s="4"/>
      <c r="J55" s="4"/>
      <c r="K55" s="4"/>
      <c r="L55" s="4"/>
      <c r="M55" s="64"/>
    </row>
    <row r="56" spans="1:13" ht="13.5" thickBot="1" x14ac:dyDescent="0.25">
      <c r="A56" s="241"/>
      <c r="B56" s="302" t="s">
        <v>50</v>
      </c>
      <c r="C56" s="302"/>
      <c r="D56" s="204"/>
      <c r="E56" s="207">
        <f>E53-E55</f>
        <v>22150</v>
      </c>
      <c r="F56" s="54"/>
      <c r="G56" s="4"/>
      <c r="H56" s="4"/>
      <c r="I56" s="4"/>
      <c r="J56" s="4"/>
      <c r="K56" s="4"/>
      <c r="L56" s="4"/>
      <c r="M56" s="64"/>
    </row>
    <row r="57" spans="1:13" ht="13.5" thickTop="1" x14ac:dyDescent="0.2">
      <c r="A57" s="241"/>
      <c r="B57" s="55"/>
      <c r="C57" s="55"/>
      <c r="D57" s="55"/>
      <c r="E57" s="69" t="str">
        <f>IF(E56="","",IF(E56=22150,"Correct!","Try again!"))</f>
        <v>Correct!</v>
      </c>
      <c r="F57" s="54"/>
      <c r="G57" s="4"/>
      <c r="H57" s="4"/>
      <c r="I57" s="4"/>
      <c r="J57" s="4"/>
      <c r="K57" s="4"/>
      <c r="L57" s="4"/>
      <c r="M57" s="64"/>
    </row>
    <row r="58" spans="1:13" x14ac:dyDescent="0.2">
      <c r="A58" s="9"/>
      <c r="B58" s="60"/>
      <c r="C58" s="60"/>
      <c r="D58" s="60"/>
      <c r="E58" s="60"/>
      <c r="F58" s="60"/>
      <c r="G58" s="4"/>
      <c r="H58" s="4"/>
      <c r="I58" s="4"/>
      <c r="J58" s="4"/>
      <c r="K58" s="4"/>
      <c r="L58" s="4"/>
      <c r="M58" s="64"/>
    </row>
    <row r="59" spans="1:13" x14ac:dyDescent="0.2">
      <c r="A59" s="241"/>
      <c r="B59" s="304" t="s">
        <v>97</v>
      </c>
      <c r="C59" s="304"/>
      <c r="D59" s="304"/>
      <c r="E59" s="304"/>
      <c r="F59" s="304"/>
      <c r="G59" s="304"/>
      <c r="H59" s="4"/>
      <c r="I59" s="4"/>
      <c r="J59" s="4"/>
      <c r="K59" s="4"/>
      <c r="L59" s="4"/>
      <c r="M59" s="64"/>
    </row>
    <row r="60" spans="1:13" x14ac:dyDescent="0.2">
      <c r="A60" s="241"/>
      <c r="B60" s="304" t="s">
        <v>4</v>
      </c>
      <c r="C60" s="304"/>
      <c r="D60" s="304"/>
      <c r="E60" s="304"/>
      <c r="F60" s="304"/>
      <c r="G60" s="304"/>
      <c r="H60" s="4"/>
      <c r="I60" s="4"/>
      <c r="J60" s="4"/>
      <c r="K60" s="4"/>
      <c r="L60" s="4"/>
      <c r="M60" s="64"/>
    </row>
    <row r="61" spans="1:13" x14ac:dyDescent="0.2">
      <c r="A61" s="241"/>
      <c r="B61" s="304" t="s">
        <v>214</v>
      </c>
      <c r="C61" s="304"/>
      <c r="D61" s="304"/>
      <c r="E61" s="304"/>
      <c r="F61" s="304"/>
      <c r="G61" s="304"/>
      <c r="H61" s="4"/>
      <c r="I61" s="64"/>
      <c r="J61" s="64"/>
      <c r="K61" s="64"/>
      <c r="L61" s="64"/>
      <c r="M61" s="64"/>
    </row>
    <row r="62" spans="1:13" x14ac:dyDescent="0.2">
      <c r="A62" s="241"/>
      <c r="B62" s="302"/>
      <c r="C62" s="302"/>
      <c r="D62" s="199"/>
      <c r="E62" s="199"/>
      <c r="F62" s="199"/>
      <c r="G62" s="199"/>
      <c r="H62" s="4"/>
      <c r="I62" s="64"/>
      <c r="J62" s="64"/>
      <c r="K62" s="64"/>
      <c r="L62" s="64"/>
      <c r="M62" s="64"/>
    </row>
    <row r="63" spans="1:13" x14ac:dyDescent="0.2">
      <c r="A63" s="241"/>
      <c r="B63" s="302"/>
      <c r="C63" s="306"/>
      <c r="D63" s="58"/>
      <c r="E63" s="208"/>
      <c r="F63" s="209" t="s">
        <v>51</v>
      </c>
      <c r="G63" s="16"/>
      <c r="H63" s="4"/>
      <c r="I63" s="64"/>
      <c r="J63" s="64"/>
      <c r="K63" s="64"/>
      <c r="L63" s="64"/>
      <c r="M63" s="64"/>
    </row>
    <row r="64" spans="1:13" x14ac:dyDescent="0.2">
      <c r="A64" s="241"/>
      <c r="B64" s="302"/>
      <c r="C64" s="302"/>
      <c r="D64" s="199"/>
      <c r="E64" s="209"/>
      <c r="F64" s="199" t="s">
        <v>145</v>
      </c>
      <c r="G64" s="16"/>
      <c r="H64" s="64"/>
      <c r="I64" s="4"/>
      <c r="J64" s="64"/>
      <c r="K64" s="64"/>
      <c r="L64" s="64"/>
      <c r="M64" s="64"/>
    </row>
    <row r="65" spans="1:13" x14ac:dyDescent="0.2">
      <c r="A65" s="241"/>
      <c r="B65" s="302"/>
      <c r="C65" s="302"/>
      <c r="D65" s="199" t="s">
        <v>140</v>
      </c>
      <c r="E65" s="209" t="s">
        <v>52</v>
      </c>
      <c r="F65" s="209" t="s">
        <v>146</v>
      </c>
      <c r="G65" s="16"/>
      <c r="H65" s="4"/>
      <c r="I65" s="4"/>
      <c r="J65" s="64"/>
      <c r="K65" s="64"/>
      <c r="L65" s="64"/>
      <c r="M65" s="64"/>
    </row>
    <row r="66" spans="1:13" x14ac:dyDescent="0.2">
      <c r="A66" s="241"/>
      <c r="B66" s="302"/>
      <c r="C66" s="302"/>
      <c r="D66" s="210" t="s">
        <v>54</v>
      </c>
      <c r="E66" s="211" t="s">
        <v>55</v>
      </c>
      <c r="F66" s="211" t="s">
        <v>56</v>
      </c>
      <c r="G66" s="16"/>
      <c r="H66" s="4"/>
      <c r="I66" s="4"/>
      <c r="J66" s="64"/>
      <c r="K66" s="64"/>
      <c r="L66" s="64"/>
      <c r="M66" s="4"/>
    </row>
    <row r="67" spans="1:13" x14ac:dyDescent="0.2">
      <c r="A67" s="241"/>
      <c r="B67" s="302" t="s">
        <v>215</v>
      </c>
      <c r="C67" s="302"/>
      <c r="D67" s="214">
        <f>M23</f>
        <v>80000</v>
      </c>
      <c r="E67" s="215">
        <f>M24</f>
        <v>22050</v>
      </c>
      <c r="F67" s="214">
        <f>SUM(D67:E67)</f>
        <v>102050</v>
      </c>
      <c r="G67" s="16"/>
      <c r="H67" s="4"/>
      <c r="I67" s="66"/>
      <c r="J67" s="64"/>
      <c r="K67" s="64"/>
      <c r="L67" s="64"/>
      <c r="M67" s="67"/>
    </row>
    <row r="68" spans="1:13" x14ac:dyDescent="0.2">
      <c r="A68" s="241"/>
      <c r="B68" s="302"/>
      <c r="C68" s="302"/>
      <c r="D68" s="203"/>
      <c r="E68" s="212"/>
      <c r="F68" s="203"/>
      <c r="G68" s="16"/>
      <c r="H68" s="66"/>
      <c r="I68" s="66"/>
      <c r="J68" s="64"/>
      <c r="K68" s="64"/>
      <c r="L68" s="64"/>
      <c r="M68" s="67"/>
    </row>
    <row r="69" spans="1:13" x14ac:dyDescent="0.2">
      <c r="A69" s="241"/>
      <c r="B69" s="302" t="s">
        <v>141</v>
      </c>
      <c r="C69" s="302"/>
      <c r="D69" s="203">
        <v>0</v>
      </c>
      <c r="E69" s="212"/>
      <c r="F69" s="203">
        <f>SUM(D69:E69)</f>
        <v>0</v>
      </c>
      <c r="G69" s="16"/>
      <c r="H69" s="66"/>
      <c r="I69" s="66"/>
      <c r="J69" s="64"/>
      <c r="K69" s="64"/>
      <c r="L69" s="64"/>
      <c r="M69" s="67"/>
    </row>
    <row r="70" spans="1:13" x14ac:dyDescent="0.2">
      <c r="A70" s="241"/>
      <c r="B70" s="302" t="s">
        <v>216</v>
      </c>
      <c r="C70" s="302"/>
      <c r="D70" s="203"/>
      <c r="E70" s="212">
        <f>E56</f>
        <v>22150</v>
      </c>
      <c r="F70" s="203">
        <f>SUM(D70:E70)</f>
        <v>22150</v>
      </c>
      <c r="G70" s="16"/>
      <c r="H70" s="66"/>
      <c r="I70" s="66"/>
      <c r="J70" s="64"/>
      <c r="K70" s="64"/>
      <c r="L70" s="64"/>
      <c r="M70" s="68"/>
    </row>
    <row r="71" spans="1:13" x14ac:dyDescent="0.2">
      <c r="A71" s="241"/>
      <c r="B71" s="302" t="s">
        <v>57</v>
      </c>
      <c r="C71" s="302"/>
      <c r="D71" s="201"/>
      <c r="E71" s="213">
        <v>-6000</v>
      </c>
      <c r="F71" s="201">
        <f>SUM(D71:E71)</f>
        <v>-6000</v>
      </c>
      <c r="G71" s="16"/>
      <c r="H71" s="66"/>
      <c r="I71" s="66"/>
      <c r="J71" s="64"/>
      <c r="K71" s="64"/>
      <c r="L71" s="64"/>
      <c r="M71" s="68"/>
    </row>
    <row r="72" spans="1:13" ht="13.5" thickBot="1" x14ac:dyDescent="0.25">
      <c r="A72" s="241"/>
      <c r="B72" s="302" t="s">
        <v>217</v>
      </c>
      <c r="C72" s="302"/>
      <c r="D72" s="216">
        <f>SUM(D67:D71)</f>
        <v>80000</v>
      </c>
      <c r="E72" s="217">
        <f>SUM(E67:E71)</f>
        <v>38200</v>
      </c>
      <c r="F72" s="216">
        <f>SUM(F67:F71)</f>
        <v>118200</v>
      </c>
      <c r="G72" s="16"/>
      <c r="H72" s="66"/>
      <c r="I72" s="66"/>
      <c r="J72" s="64"/>
      <c r="K72" s="64"/>
      <c r="L72" s="64"/>
      <c r="M72" s="64"/>
    </row>
    <row r="73" spans="1:13" ht="13.5" thickTop="1" x14ac:dyDescent="0.2">
      <c r="A73" s="241"/>
      <c r="B73" s="302"/>
      <c r="C73" s="302"/>
      <c r="D73" s="69" t="str">
        <f>IF(D72="","",IF(D72=80000,"Correct!","Try again!"))</f>
        <v>Correct!</v>
      </c>
      <c r="E73" s="69" t="str">
        <f>IF(E72="","",IF(E72=38200,"Correct!","Try again!"))</f>
        <v>Correct!</v>
      </c>
      <c r="F73" s="69" t="str">
        <f>IF(F72="","",IF(F72=118200,"Correct!","Try again!"))</f>
        <v>Correct!</v>
      </c>
      <c r="G73" s="43"/>
      <c r="H73" s="66"/>
      <c r="I73" s="66"/>
      <c r="J73" s="64"/>
      <c r="K73" s="64"/>
      <c r="L73" s="64"/>
      <c r="M73" s="64"/>
    </row>
    <row r="74" spans="1:13" x14ac:dyDescent="0.2">
      <c r="A74" s="9"/>
      <c r="B74" s="8"/>
      <c r="C74" s="8"/>
      <c r="D74" s="8"/>
      <c r="E74" s="62"/>
      <c r="F74" s="62"/>
      <c r="H74" s="66"/>
      <c r="I74" s="66"/>
      <c r="J74" s="64"/>
      <c r="K74" s="64"/>
      <c r="L74" s="64"/>
      <c r="M74" s="64"/>
    </row>
    <row r="75" spans="1:13" x14ac:dyDescent="0.2">
      <c r="A75" s="241"/>
      <c r="B75" s="304" t="s">
        <v>97</v>
      </c>
      <c r="C75" s="304"/>
      <c r="D75" s="304"/>
      <c r="E75" s="304"/>
      <c r="F75" s="304"/>
      <c r="G75" s="304"/>
      <c r="H75" s="64"/>
      <c r="I75" s="64"/>
      <c r="J75" s="64"/>
      <c r="K75" s="64"/>
      <c r="L75" s="64"/>
      <c r="M75" s="64"/>
    </row>
    <row r="76" spans="1:13" x14ac:dyDescent="0.2">
      <c r="A76" s="241"/>
      <c r="B76" s="304" t="s">
        <v>6</v>
      </c>
      <c r="C76" s="304"/>
      <c r="D76" s="304"/>
      <c r="E76" s="304"/>
      <c r="F76" s="304"/>
      <c r="G76" s="304"/>
      <c r="H76" s="64"/>
      <c r="I76" s="64"/>
      <c r="J76" s="64"/>
      <c r="K76" s="64"/>
      <c r="L76" s="64"/>
      <c r="M76" s="64"/>
    </row>
    <row r="77" spans="1:13" x14ac:dyDescent="0.2">
      <c r="A77" s="241"/>
      <c r="B77" s="305" t="s">
        <v>218</v>
      </c>
      <c r="C77" s="305"/>
      <c r="D77" s="305"/>
      <c r="E77" s="305"/>
      <c r="F77" s="305"/>
      <c r="G77" s="305"/>
      <c r="H77" s="64"/>
      <c r="I77" s="64"/>
      <c r="J77" s="64"/>
      <c r="K77" s="64"/>
      <c r="L77" s="64"/>
      <c r="M77" s="64"/>
    </row>
    <row r="78" spans="1:13" x14ac:dyDescent="0.2">
      <c r="A78" s="241"/>
      <c r="B78" s="302"/>
      <c r="C78" s="302"/>
      <c r="D78" s="302"/>
      <c r="E78" s="54"/>
      <c r="F78" s="54"/>
      <c r="G78" s="16"/>
      <c r="H78" s="64"/>
      <c r="I78" s="64"/>
      <c r="J78" s="64"/>
      <c r="K78" s="64"/>
      <c r="L78" s="64"/>
      <c r="M78" s="64"/>
    </row>
    <row r="79" spans="1:13" x14ac:dyDescent="0.2">
      <c r="A79" s="241"/>
      <c r="B79" s="58" t="s">
        <v>58</v>
      </c>
      <c r="C79" s="58"/>
      <c r="D79" s="59"/>
      <c r="E79" s="59"/>
      <c r="F79" s="59"/>
      <c r="G79" s="16"/>
      <c r="H79" s="64"/>
      <c r="I79" s="64"/>
      <c r="J79" s="64"/>
      <c r="K79" s="64"/>
      <c r="L79" s="64"/>
      <c r="M79" s="64"/>
    </row>
    <row r="80" spans="1:13" x14ac:dyDescent="0.2">
      <c r="A80" s="241"/>
      <c r="B80" s="302" t="s">
        <v>59</v>
      </c>
      <c r="C80" s="302"/>
      <c r="D80" s="302"/>
      <c r="E80" s="55"/>
      <c r="F80" s="54"/>
      <c r="G80" s="16"/>
      <c r="H80" s="64"/>
      <c r="I80" s="64"/>
      <c r="J80" s="64"/>
      <c r="K80" s="64"/>
      <c r="L80" s="64"/>
      <c r="M80" s="64"/>
    </row>
    <row r="81" spans="1:13" x14ac:dyDescent="0.2">
      <c r="A81" s="241"/>
      <c r="B81" s="302" t="s">
        <v>60</v>
      </c>
      <c r="C81" s="302"/>
      <c r="D81" s="302"/>
      <c r="E81" s="218"/>
      <c r="F81" s="214">
        <f>L12</f>
        <v>23300</v>
      </c>
      <c r="G81" s="16"/>
      <c r="H81" s="64"/>
      <c r="I81" s="64"/>
      <c r="J81" s="64"/>
      <c r="K81" s="64"/>
      <c r="L81" s="64"/>
      <c r="M81" s="64"/>
    </row>
    <row r="82" spans="1:13" x14ac:dyDescent="0.2">
      <c r="A82" s="241"/>
      <c r="B82" s="302" t="s">
        <v>61</v>
      </c>
      <c r="C82" s="302"/>
      <c r="D82" s="302"/>
      <c r="E82" s="218"/>
      <c r="F82" s="261">
        <f>L13</f>
        <v>32500</v>
      </c>
      <c r="G82" s="16"/>
      <c r="H82" s="64"/>
      <c r="I82" s="64"/>
      <c r="J82" s="64"/>
      <c r="K82" s="64"/>
      <c r="L82" s="64"/>
      <c r="M82" s="64"/>
    </row>
    <row r="83" spans="1:13" x14ac:dyDescent="0.2">
      <c r="A83" s="241"/>
      <c r="B83" s="302" t="s">
        <v>62</v>
      </c>
      <c r="C83" s="302"/>
      <c r="D83" s="302"/>
      <c r="E83" s="218"/>
      <c r="F83" s="203">
        <f>L14</f>
        <v>500</v>
      </c>
      <c r="G83" s="16"/>
      <c r="H83" s="64"/>
      <c r="I83" s="64"/>
      <c r="J83" s="64"/>
      <c r="K83" s="64"/>
      <c r="L83" s="64"/>
      <c r="M83" s="64"/>
    </row>
    <row r="84" spans="1:13" x14ac:dyDescent="0.2">
      <c r="A84" s="241"/>
      <c r="B84" s="302" t="s">
        <v>66</v>
      </c>
      <c r="C84" s="302"/>
      <c r="D84" s="302"/>
      <c r="E84" s="218" t="s">
        <v>102</v>
      </c>
      <c r="F84" s="203">
        <f>L15</f>
        <v>1000</v>
      </c>
      <c r="G84" s="16"/>
      <c r="H84" s="64"/>
      <c r="I84" s="64"/>
      <c r="J84" s="64"/>
      <c r="K84" s="64"/>
      <c r="L84" s="64"/>
      <c r="M84" s="64"/>
    </row>
    <row r="85" spans="1:13" x14ac:dyDescent="0.2">
      <c r="A85" s="241"/>
      <c r="B85" s="302" t="s">
        <v>63</v>
      </c>
      <c r="C85" s="302"/>
      <c r="D85" s="302"/>
      <c r="E85" s="218"/>
      <c r="F85" s="201">
        <f>L16</f>
        <v>65000</v>
      </c>
      <c r="G85" s="16"/>
      <c r="H85" s="64"/>
      <c r="I85" s="64"/>
      <c r="J85" s="64"/>
      <c r="K85" s="64"/>
      <c r="L85" s="64"/>
      <c r="M85" s="64"/>
    </row>
    <row r="86" spans="1:13" x14ac:dyDescent="0.2">
      <c r="A86" s="241"/>
      <c r="B86" s="302" t="s">
        <v>68</v>
      </c>
      <c r="C86" s="302"/>
      <c r="D86" s="302"/>
      <c r="E86" s="219"/>
      <c r="F86" s="262">
        <f>SUM(F81:F85)</f>
        <v>122300</v>
      </c>
      <c r="G86" s="16"/>
      <c r="H86" s="64"/>
      <c r="I86" s="64"/>
      <c r="J86" s="64"/>
      <c r="K86" s="64"/>
      <c r="L86" s="64"/>
      <c r="M86" s="64"/>
    </row>
    <row r="87" spans="1:13" x14ac:dyDescent="0.2">
      <c r="A87" s="241"/>
      <c r="B87" s="302"/>
      <c r="C87" s="302"/>
      <c r="D87" s="302"/>
      <c r="E87" s="218"/>
      <c r="F87" s="263"/>
      <c r="G87" s="16"/>
      <c r="H87" s="64"/>
      <c r="I87" s="64"/>
      <c r="J87" s="64"/>
      <c r="K87" s="64"/>
      <c r="L87" s="64"/>
      <c r="M87" s="64"/>
    </row>
    <row r="88" spans="1:13" x14ac:dyDescent="0.2">
      <c r="A88" s="241"/>
      <c r="B88" s="302" t="s">
        <v>207</v>
      </c>
      <c r="C88" s="302"/>
      <c r="D88" s="302"/>
      <c r="E88" s="220">
        <f>L17</f>
        <v>75000</v>
      </c>
      <c r="F88" s="218"/>
      <c r="G88" s="16"/>
      <c r="H88" s="64"/>
      <c r="I88" s="64"/>
      <c r="J88" s="64"/>
      <c r="K88" s="64"/>
      <c r="L88" s="64"/>
      <c r="M88" s="64"/>
    </row>
    <row r="89" spans="1:13" x14ac:dyDescent="0.2">
      <c r="A89" s="241"/>
      <c r="B89" s="302" t="s">
        <v>69</v>
      </c>
      <c r="C89" s="302"/>
      <c r="D89" s="302"/>
      <c r="E89" s="201">
        <f>-M18</f>
        <v>-17500</v>
      </c>
      <c r="F89" s="221">
        <f>SUM(E88:E89)</f>
        <v>57500</v>
      </c>
      <c r="G89" s="16"/>
      <c r="H89" s="64"/>
      <c r="I89" s="64"/>
      <c r="J89" s="64"/>
      <c r="K89" s="64"/>
      <c r="L89" s="64"/>
      <c r="M89" s="64"/>
    </row>
    <row r="90" spans="1:13" ht="13.5" thickBot="1" x14ac:dyDescent="0.25">
      <c r="A90" s="241"/>
      <c r="B90" s="302" t="s">
        <v>70</v>
      </c>
      <c r="C90" s="302"/>
      <c r="D90" s="302"/>
      <c r="E90" s="218"/>
      <c r="F90" s="216">
        <f>SUM(F86:F89)</f>
        <v>179800</v>
      </c>
      <c r="G90" s="16"/>
      <c r="H90" s="64"/>
      <c r="I90" s="64"/>
      <c r="J90" s="64"/>
      <c r="K90" s="64"/>
      <c r="L90" s="64"/>
      <c r="M90" s="64"/>
    </row>
    <row r="91" spans="1:13" ht="13.5" thickTop="1" x14ac:dyDescent="0.2">
      <c r="A91" s="241"/>
      <c r="B91" s="302"/>
      <c r="C91" s="302"/>
      <c r="D91" s="302"/>
      <c r="E91" s="58"/>
      <c r="F91" s="69" t="str">
        <f>IF(F90="","",IF(F90=179800,"Correct!","Try again!"))</f>
        <v>Correct!</v>
      </c>
      <c r="G91" s="16"/>
      <c r="H91" s="64"/>
      <c r="I91" s="64"/>
      <c r="J91" s="64"/>
      <c r="K91" s="64"/>
      <c r="L91" s="64"/>
      <c r="M91" s="64"/>
    </row>
    <row r="92" spans="1:13" x14ac:dyDescent="0.2">
      <c r="A92" s="241"/>
      <c r="B92" s="58" t="s">
        <v>71</v>
      </c>
      <c r="C92" s="58"/>
      <c r="D92" s="59"/>
      <c r="E92" s="59"/>
      <c r="F92" s="59"/>
      <c r="G92" s="16"/>
      <c r="H92" s="64"/>
      <c r="I92" s="64"/>
      <c r="J92" s="64"/>
      <c r="K92" s="64"/>
      <c r="L92" s="64"/>
      <c r="M92" s="64"/>
    </row>
    <row r="93" spans="1:13" x14ac:dyDescent="0.2">
      <c r="A93" s="241"/>
      <c r="B93" s="302" t="s">
        <v>103</v>
      </c>
      <c r="C93" s="302"/>
      <c r="D93" s="302"/>
      <c r="E93" s="55"/>
      <c r="F93" s="55"/>
      <c r="G93" s="16"/>
      <c r="H93" s="64"/>
      <c r="I93" s="64"/>
      <c r="J93" s="64"/>
      <c r="K93" s="64"/>
      <c r="L93" s="64"/>
      <c r="M93" s="64"/>
    </row>
    <row r="94" spans="1:13" x14ac:dyDescent="0.2">
      <c r="A94" s="241"/>
      <c r="B94" s="302" t="s">
        <v>73</v>
      </c>
      <c r="C94" s="302"/>
      <c r="D94" s="302"/>
      <c r="E94" s="218"/>
      <c r="F94" s="214">
        <f>M19</f>
        <v>26100</v>
      </c>
      <c r="G94" s="16"/>
      <c r="H94" s="64"/>
      <c r="I94" s="64"/>
      <c r="J94" s="64"/>
      <c r="K94" s="64"/>
      <c r="L94" s="64"/>
      <c r="M94" s="64"/>
    </row>
    <row r="95" spans="1:13" x14ac:dyDescent="0.2">
      <c r="A95" s="241"/>
      <c r="B95" s="302" t="s">
        <v>95</v>
      </c>
      <c r="C95" s="302"/>
      <c r="D95" s="302"/>
      <c r="E95" s="218"/>
      <c r="F95" s="203">
        <f>M20</f>
        <v>4500</v>
      </c>
      <c r="G95" s="16"/>
      <c r="H95" s="64"/>
      <c r="I95" s="64"/>
      <c r="J95" s="64"/>
      <c r="K95" s="64"/>
      <c r="L95" s="64"/>
      <c r="M95" s="4"/>
    </row>
    <row r="96" spans="1:13" x14ac:dyDescent="0.2">
      <c r="A96" s="241"/>
      <c r="B96" s="302" t="s">
        <v>236</v>
      </c>
      <c r="C96" s="302"/>
      <c r="D96" s="302"/>
      <c r="E96" s="218"/>
      <c r="F96" s="203">
        <f>M21</f>
        <v>30000</v>
      </c>
      <c r="G96" s="16"/>
      <c r="H96" s="64"/>
      <c r="I96" s="64"/>
      <c r="J96" s="64"/>
      <c r="K96" s="64"/>
      <c r="L96" s="64"/>
      <c r="M96" s="64"/>
    </row>
    <row r="97" spans="1:13" x14ac:dyDescent="0.2">
      <c r="A97" s="241"/>
      <c r="B97" s="302" t="s">
        <v>77</v>
      </c>
      <c r="C97" s="302"/>
      <c r="D97" s="302"/>
      <c r="E97" s="218"/>
      <c r="F97" s="201">
        <f>M22</f>
        <v>1000</v>
      </c>
      <c r="G97" s="16"/>
      <c r="H97" s="64"/>
      <c r="I97" s="64"/>
      <c r="J97" s="64"/>
      <c r="K97" s="64"/>
      <c r="L97" s="64"/>
      <c r="M97" s="64"/>
    </row>
    <row r="98" spans="1:13" x14ac:dyDescent="0.2">
      <c r="A98" s="241"/>
      <c r="B98" s="302" t="s">
        <v>78</v>
      </c>
      <c r="C98" s="302"/>
      <c r="D98" s="302"/>
      <c r="E98" s="218"/>
      <c r="F98" s="202">
        <f>SUM(F94:F97)</f>
        <v>61600</v>
      </c>
      <c r="G98" s="16"/>
      <c r="H98" s="64"/>
      <c r="I98" s="64"/>
      <c r="J98" s="64"/>
      <c r="K98" s="64"/>
      <c r="L98" s="64"/>
      <c r="M98" s="64"/>
    </row>
    <row r="99" spans="1:13" x14ac:dyDescent="0.2">
      <c r="A99" s="241"/>
      <c r="B99" s="302"/>
      <c r="C99" s="302"/>
      <c r="D99" s="302"/>
      <c r="E99" s="54"/>
      <c r="F99" s="69" t="str">
        <f>IF(F98="","",IF(F98=61600,"Correct!","Try again!"))</f>
        <v>Correct!</v>
      </c>
      <c r="G99" s="16"/>
      <c r="H99" s="64"/>
      <c r="I99" s="64"/>
      <c r="J99" s="64"/>
      <c r="K99" s="64"/>
      <c r="L99" s="64"/>
      <c r="M99" s="64"/>
    </row>
    <row r="100" spans="1:13" x14ac:dyDescent="0.2">
      <c r="A100" s="241"/>
      <c r="B100" s="302" t="s">
        <v>79</v>
      </c>
      <c r="C100" s="302"/>
      <c r="D100" s="302"/>
      <c r="E100" s="63"/>
      <c r="F100" s="54"/>
      <c r="G100" s="16"/>
      <c r="H100" s="64"/>
      <c r="I100" s="64"/>
      <c r="J100" s="64"/>
      <c r="K100" s="64"/>
      <c r="L100" s="64"/>
      <c r="M100" s="64"/>
    </row>
    <row r="101" spans="1:13" x14ac:dyDescent="0.2">
      <c r="A101" s="241"/>
      <c r="B101" s="302" t="s">
        <v>127</v>
      </c>
      <c r="C101" s="302"/>
      <c r="D101" s="302"/>
      <c r="E101" s="206">
        <f>M23</f>
        <v>80000</v>
      </c>
      <c r="F101" s="218"/>
      <c r="G101" s="16"/>
      <c r="H101" s="64"/>
      <c r="I101" s="64"/>
      <c r="J101" s="64"/>
      <c r="K101" s="64"/>
      <c r="L101" s="64"/>
      <c r="M101" s="64"/>
    </row>
    <row r="102" spans="1:13" x14ac:dyDescent="0.2">
      <c r="A102" s="241"/>
      <c r="B102" s="302" t="s">
        <v>80</v>
      </c>
      <c r="C102" s="302"/>
      <c r="D102" s="302"/>
      <c r="E102" s="201">
        <f>E72</f>
        <v>38200</v>
      </c>
      <c r="F102" s="222"/>
      <c r="G102" s="16"/>
      <c r="H102" s="64"/>
      <c r="I102" s="64"/>
      <c r="J102" s="64"/>
      <c r="K102" s="64"/>
      <c r="L102" s="64"/>
      <c r="M102" s="64"/>
    </row>
    <row r="103" spans="1:13" x14ac:dyDescent="0.2">
      <c r="A103" s="241"/>
      <c r="B103" s="302" t="s">
        <v>81</v>
      </c>
      <c r="C103" s="302"/>
      <c r="D103" s="302"/>
      <c r="E103" s="70"/>
      <c r="F103" s="201">
        <f>SUM(E101:E102)</f>
        <v>118200</v>
      </c>
      <c r="G103" s="230" t="str">
        <f>IF(F103="","",IF(F103=118200,"«- Correct!","«- Try again!"))</f>
        <v>«- Correct!</v>
      </c>
      <c r="H103" s="64"/>
      <c r="I103" s="64"/>
      <c r="J103" s="64"/>
      <c r="K103" s="64"/>
      <c r="L103" s="64"/>
      <c r="M103" s="64"/>
    </row>
    <row r="104" spans="1:13" ht="13.5" thickBot="1" x14ac:dyDescent="0.25">
      <c r="A104" s="241"/>
      <c r="B104" s="302" t="s">
        <v>82</v>
      </c>
      <c r="C104" s="302"/>
      <c r="D104" s="302"/>
      <c r="E104" s="54"/>
      <c r="F104" s="216">
        <f>SUM(F98:F103)</f>
        <v>179800</v>
      </c>
      <c r="G104" s="16"/>
      <c r="H104" s="64"/>
      <c r="I104" s="64"/>
      <c r="J104" s="64"/>
      <c r="K104" s="64"/>
      <c r="L104" s="64"/>
      <c r="M104" s="64"/>
    </row>
    <row r="105" spans="1:13" ht="13.5" thickTop="1" x14ac:dyDescent="0.2">
      <c r="A105" s="241"/>
      <c r="B105" s="302"/>
      <c r="C105" s="302"/>
      <c r="D105" s="302"/>
      <c r="E105" s="54"/>
      <c r="F105" s="69" t="str">
        <f>IF(F104="","",IF(F104=179800,"Correct!","Try again!"))</f>
        <v>Correct!</v>
      </c>
      <c r="G105" s="54"/>
      <c r="H105" s="8"/>
      <c r="I105" s="8"/>
      <c r="J105" s="8"/>
      <c r="K105" s="8"/>
      <c r="L105" s="8"/>
      <c r="M105" s="8"/>
    </row>
    <row r="106" spans="1:13" x14ac:dyDescent="0.2">
      <c r="A106" s="9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13" x14ac:dyDescent="0.2">
      <c r="A107" s="241"/>
      <c r="B107" s="304" t="s">
        <v>97</v>
      </c>
      <c r="C107" s="304"/>
      <c r="D107" s="304"/>
      <c r="E107" s="304"/>
      <c r="F107" s="304"/>
      <c r="G107" s="304"/>
      <c r="H107" s="8"/>
      <c r="I107" s="8"/>
      <c r="J107" s="8"/>
      <c r="K107" s="8"/>
      <c r="L107" s="8"/>
      <c r="M107" s="8"/>
    </row>
    <row r="108" spans="1:13" x14ac:dyDescent="0.2">
      <c r="A108" s="241"/>
      <c r="B108" s="303" t="s">
        <v>109</v>
      </c>
      <c r="C108" s="303"/>
      <c r="D108" s="303"/>
      <c r="E108" s="303"/>
      <c r="F108" s="303"/>
      <c r="G108" s="303"/>
      <c r="H108" s="8"/>
      <c r="I108" s="8"/>
      <c r="J108" s="8"/>
      <c r="K108" s="8"/>
      <c r="L108" s="8"/>
      <c r="M108" s="8"/>
    </row>
    <row r="109" spans="1:13" x14ac:dyDescent="0.2">
      <c r="A109" s="241"/>
      <c r="B109" s="55"/>
      <c r="C109" s="55"/>
      <c r="D109" s="55"/>
      <c r="E109" s="55"/>
      <c r="F109" s="55"/>
      <c r="G109" s="54"/>
      <c r="H109" s="8"/>
      <c r="I109" s="8"/>
      <c r="J109" s="8"/>
      <c r="K109" s="8"/>
      <c r="L109" s="8"/>
      <c r="M109" s="8"/>
    </row>
    <row r="110" spans="1:13" x14ac:dyDescent="0.2">
      <c r="A110" s="241"/>
      <c r="B110" s="223" t="s">
        <v>110</v>
      </c>
      <c r="C110" s="223"/>
      <c r="D110" s="224"/>
      <c r="E110" s="225" t="s">
        <v>111</v>
      </c>
      <c r="F110" s="225" t="s">
        <v>112</v>
      </c>
      <c r="G110" s="54"/>
      <c r="H110" s="8"/>
      <c r="I110" s="8"/>
      <c r="J110" s="8"/>
      <c r="K110" s="8"/>
      <c r="L110" s="8"/>
      <c r="M110" s="8"/>
    </row>
    <row r="111" spans="1:13" x14ac:dyDescent="0.2">
      <c r="A111" s="241"/>
      <c r="B111" s="302" t="s">
        <v>219</v>
      </c>
      <c r="C111" s="302"/>
      <c r="D111" s="302"/>
      <c r="E111" s="72"/>
      <c r="F111" s="73"/>
      <c r="G111" s="54"/>
      <c r="H111" s="8"/>
      <c r="I111" s="8"/>
      <c r="J111" s="8"/>
      <c r="K111" s="8"/>
      <c r="L111" s="8"/>
      <c r="M111" s="8"/>
    </row>
    <row r="112" spans="1:13" x14ac:dyDescent="0.2">
      <c r="A112" s="241"/>
      <c r="B112" s="302" t="s">
        <v>24</v>
      </c>
      <c r="C112" s="302"/>
      <c r="D112" s="302"/>
      <c r="E112" s="226">
        <f>K26</f>
        <v>180000</v>
      </c>
      <c r="F112" s="74"/>
      <c r="G112" s="54"/>
      <c r="H112" s="8"/>
      <c r="I112" s="8"/>
      <c r="J112" s="8"/>
      <c r="K112" s="8"/>
      <c r="L112" s="8"/>
      <c r="M112" s="8"/>
    </row>
    <row r="113" spans="1:13" x14ac:dyDescent="0.2">
      <c r="A113" s="241"/>
      <c r="B113" s="302" t="s">
        <v>80</v>
      </c>
      <c r="C113" s="302"/>
      <c r="D113" s="302"/>
      <c r="E113" s="71"/>
      <c r="F113" s="226">
        <f>SUM(E112:E112)</f>
        <v>180000</v>
      </c>
      <c r="G113" s="74" t="str">
        <f>IF(F113="","",IF(F113=180000,"«- Correct!","«- Try again!"))</f>
        <v>«- Correct!</v>
      </c>
      <c r="H113" s="8"/>
      <c r="I113" s="8"/>
      <c r="J113" s="8"/>
      <c r="K113" s="8"/>
      <c r="L113" s="8"/>
      <c r="M113" s="8"/>
    </row>
    <row r="114" spans="1:13" x14ac:dyDescent="0.2">
      <c r="A114" s="241"/>
      <c r="B114" s="302"/>
      <c r="C114" s="302"/>
      <c r="D114" s="302"/>
      <c r="E114" s="71"/>
      <c r="F114" s="75"/>
      <c r="G114" s="54"/>
      <c r="H114" s="8"/>
      <c r="I114" s="8"/>
      <c r="J114" s="8"/>
      <c r="K114" s="8"/>
      <c r="L114" s="8"/>
      <c r="M114" s="8"/>
    </row>
    <row r="115" spans="1:13" x14ac:dyDescent="0.2">
      <c r="A115" s="241"/>
      <c r="B115" s="302" t="s">
        <v>23</v>
      </c>
      <c r="C115" s="302"/>
      <c r="D115" s="302"/>
      <c r="E115" s="226">
        <f>SUM(F116:F122)</f>
        <v>157850</v>
      </c>
      <c r="F115" s="74" t="str">
        <f>IF(E115="","",IF(E115=157850,"«- Correct!","«- Try again!"))</f>
        <v>«- Correct!</v>
      </c>
      <c r="G115" s="54"/>
      <c r="H115" s="8"/>
      <c r="I115" s="8"/>
      <c r="J115" s="8"/>
      <c r="K115" s="8"/>
      <c r="L115" s="8"/>
      <c r="M115" s="8"/>
    </row>
    <row r="116" spans="1:13" x14ac:dyDescent="0.2">
      <c r="A116" s="241"/>
      <c r="B116" s="302" t="s">
        <v>43</v>
      </c>
      <c r="C116" s="302"/>
      <c r="D116" s="302"/>
      <c r="E116" s="71"/>
      <c r="F116" s="226">
        <f t="shared" ref="F116:F122" si="6">J27</f>
        <v>95000</v>
      </c>
      <c r="G116" s="54"/>
      <c r="H116" s="8"/>
      <c r="I116" s="8"/>
      <c r="J116" s="8"/>
      <c r="K116" s="8"/>
      <c r="L116" s="8"/>
      <c r="M116" s="8"/>
    </row>
    <row r="117" spans="1:13" x14ac:dyDescent="0.2">
      <c r="A117" s="241"/>
      <c r="B117" s="302" t="s">
        <v>47</v>
      </c>
      <c r="C117" s="302"/>
      <c r="D117" s="302"/>
      <c r="E117" s="71"/>
      <c r="F117" s="227">
        <f t="shared" si="6"/>
        <v>1000</v>
      </c>
      <c r="G117" s="54"/>
      <c r="H117" s="8"/>
      <c r="I117" s="8"/>
      <c r="J117" s="8"/>
      <c r="K117" s="8"/>
      <c r="L117" s="8"/>
      <c r="M117" s="8"/>
    </row>
    <row r="118" spans="1:13" x14ac:dyDescent="0.2">
      <c r="A118" s="241"/>
      <c r="B118" s="302" t="s">
        <v>91</v>
      </c>
      <c r="C118" s="302"/>
      <c r="D118" s="302"/>
      <c r="E118" s="71"/>
      <c r="F118" s="227">
        <f t="shared" si="6"/>
        <v>33850</v>
      </c>
      <c r="G118" s="54"/>
      <c r="H118" s="8"/>
      <c r="I118" s="8"/>
      <c r="J118" s="8"/>
      <c r="K118" s="8"/>
      <c r="L118" s="8"/>
      <c r="M118" s="8"/>
    </row>
    <row r="119" spans="1:13" x14ac:dyDescent="0.2">
      <c r="A119" s="241"/>
      <c r="B119" s="302" t="s">
        <v>45</v>
      </c>
      <c r="C119" s="302"/>
      <c r="D119" s="302"/>
      <c r="E119" s="71"/>
      <c r="F119" s="227">
        <f t="shared" si="6"/>
        <v>13000</v>
      </c>
      <c r="G119" s="54"/>
      <c r="H119" s="8"/>
      <c r="I119" s="8"/>
      <c r="J119" s="8"/>
      <c r="K119" s="8"/>
      <c r="L119" s="8"/>
      <c r="M119" s="8"/>
    </row>
    <row r="120" spans="1:13" x14ac:dyDescent="0.2">
      <c r="A120" s="241"/>
      <c r="B120" s="302" t="s">
        <v>48</v>
      </c>
      <c r="C120" s="302"/>
      <c r="D120" s="302"/>
      <c r="E120" s="71"/>
      <c r="F120" s="227">
        <f t="shared" si="6"/>
        <v>1500</v>
      </c>
      <c r="G120" s="54"/>
      <c r="H120" s="8"/>
      <c r="I120" s="8"/>
      <c r="J120" s="8"/>
      <c r="K120" s="8"/>
      <c r="L120" s="8"/>
      <c r="M120" s="8"/>
    </row>
    <row r="121" spans="1:13" x14ac:dyDescent="0.2">
      <c r="A121" s="241"/>
      <c r="B121" s="302" t="s">
        <v>230</v>
      </c>
      <c r="C121" s="302"/>
      <c r="D121" s="302"/>
      <c r="E121" s="71"/>
      <c r="F121" s="227">
        <f t="shared" si="6"/>
        <v>6000</v>
      </c>
      <c r="G121" s="54"/>
      <c r="H121" s="8"/>
      <c r="I121" s="8"/>
      <c r="J121" s="8"/>
      <c r="K121" s="8"/>
      <c r="L121" s="8"/>
      <c r="M121" s="8"/>
    </row>
    <row r="122" spans="1:13" x14ac:dyDescent="0.2">
      <c r="A122" s="241"/>
      <c r="B122" s="302" t="s">
        <v>46</v>
      </c>
      <c r="C122" s="302"/>
      <c r="D122" s="302"/>
      <c r="E122" s="71"/>
      <c r="F122" s="226">
        <f t="shared" si="6"/>
        <v>7500</v>
      </c>
      <c r="G122" s="54"/>
      <c r="H122" s="8"/>
      <c r="I122" s="8"/>
      <c r="J122" s="8"/>
      <c r="K122" s="8"/>
      <c r="L122" s="8"/>
      <c r="M122" s="8"/>
    </row>
    <row r="123" spans="1:13" x14ac:dyDescent="0.2">
      <c r="A123" s="241"/>
      <c r="B123" s="302"/>
      <c r="C123" s="302"/>
      <c r="D123" s="302"/>
      <c r="E123" s="71"/>
      <c r="F123" s="75"/>
      <c r="G123" s="54"/>
      <c r="H123" s="8"/>
      <c r="I123" s="8"/>
      <c r="J123" s="8"/>
      <c r="K123" s="8"/>
      <c r="L123" s="8"/>
      <c r="M123" s="8"/>
    </row>
    <row r="124" spans="1:13" x14ac:dyDescent="0.2">
      <c r="A124" s="241"/>
      <c r="B124" s="302" t="s">
        <v>23</v>
      </c>
      <c r="C124" s="302"/>
      <c r="D124" s="302"/>
      <c r="E124" s="226">
        <f>6000</f>
        <v>6000</v>
      </c>
      <c r="F124" s="74"/>
      <c r="G124" s="43"/>
    </row>
    <row r="125" spans="1:13" x14ac:dyDescent="0.2">
      <c r="A125" s="241"/>
      <c r="B125" s="302" t="s">
        <v>225</v>
      </c>
      <c r="C125" s="302"/>
      <c r="D125" s="302"/>
      <c r="E125" s="71"/>
      <c r="F125" s="226">
        <f>E124</f>
        <v>6000</v>
      </c>
      <c r="G125" s="74" t="str">
        <f>IF(F125="","",IF(F125=6000,"«- Correct!","«- Try again!"))</f>
        <v>«- Correct!</v>
      </c>
    </row>
    <row r="126" spans="1:13" x14ac:dyDescent="0.2">
      <c r="A126" s="241"/>
      <c r="B126" s="302"/>
      <c r="C126" s="302"/>
      <c r="D126" s="302"/>
      <c r="E126" s="43"/>
      <c r="F126" s="43"/>
      <c r="G126" s="43"/>
    </row>
  </sheetData>
  <sheetProtection algorithmName="SHA-512" hashValue="HUlXw6EG1RkOguti2t5970+8SZnAmJSyTr91gNmiTI7quKdPsS69u6/pTVdpG+3CFu3ykQu33DB31tpnHoFKqg==" saltValue="/lWwn+9Ooila/djo/um0kw==" spinCount="100000" sheet="1" objects="1" scenarios="1" selectLockedCells="1"/>
  <mergeCells count="113">
    <mergeCell ref="B25:C25"/>
    <mergeCell ref="D2:E2"/>
    <mergeCell ref="D1:E1"/>
    <mergeCell ref="B7:M7"/>
    <mergeCell ref="B6:M6"/>
    <mergeCell ref="B5:M5"/>
    <mergeCell ref="D3:E3"/>
    <mergeCell ref="B8:C8"/>
    <mergeCell ref="B11:C11"/>
    <mergeCell ref="B12:C12"/>
    <mergeCell ref="B13:C13"/>
    <mergeCell ref="B41:F41"/>
    <mergeCell ref="B40:F40"/>
    <mergeCell ref="B39:F39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42:C42"/>
    <mergeCell ref="B47:C47"/>
    <mergeCell ref="B48:C48"/>
    <mergeCell ref="B43:C43"/>
    <mergeCell ref="B44:C44"/>
    <mergeCell ref="B45:C45"/>
    <mergeCell ref="B46:C46"/>
    <mergeCell ref="B49:C49"/>
    <mergeCell ref="B50:C50"/>
    <mergeCell ref="B51:C51"/>
    <mergeCell ref="B52:C52"/>
    <mergeCell ref="B53:C53"/>
    <mergeCell ref="B54:C54"/>
    <mergeCell ref="B55:C55"/>
    <mergeCell ref="B56:C56"/>
    <mergeCell ref="B62:C62"/>
    <mergeCell ref="B61:G61"/>
    <mergeCell ref="B60:G60"/>
    <mergeCell ref="B59:G59"/>
    <mergeCell ref="B81:D81"/>
    <mergeCell ref="B82:D82"/>
    <mergeCell ref="B83:D83"/>
    <mergeCell ref="B91:D91"/>
    <mergeCell ref="B85:D85"/>
    <mergeCell ref="B84:D84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98:D98"/>
    <mergeCell ref="B99:D99"/>
    <mergeCell ref="B100:D100"/>
    <mergeCell ref="B101:D101"/>
    <mergeCell ref="B104:D104"/>
    <mergeCell ref="B105:D105"/>
    <mergeCell ref="B111:D111"/>
    <mergeCell ref="B72:C72"/>
    <mergeCell ref="B73:C73"/>
    <mergeCell ref="B77:G77"/>
    <mergeCell ref="B76:G76"/>
    <mergeCell ref="B75:G75"/>
    <mergeCell ref="B97:D97"/>
    <mergeCell ref="B86:D86"/>
    <mergeCell ref="B87:D87"/>
    <mergeCell ref="B88:D88"/>
    <mergeCell ref="B90:D90"/>
    <mergeCell ref="B89:D89"/>
    <mergeCell ref="B93:D93"/>
    <mergeCell ref="B94:D94"/>
    <mergeCell ref="B95:D95"/>
    <mergeCell ref="B96:D96"/>
    <mergeCell ref="B78:D78"/>
    <mergeCell ref="B80:D80"/>
    <mergeCell ref="B108:G108"/>
    <mergeCell ref="B107:G107"/>
    <mergeCell ref="B113:D113"/>
    <mergeCell ref="B114:D114"/>
    <mergeCell ref="B115:D115"/>
    <mergeCell ref="B116:D116"/>
    <mergeCell ref="B117:D117"/>
    <mergeCell ref="B118:D118"/>
    <mergeCell ref="B102:D102"/>
    <mergeCell ref="B103:D103"/>
    <mergeCell ref="B124:D124"/>
    <mergeCell ref="B125:D125"/>
    <mergeCell ref="B126:D126"/>
    <mergeCell ref="B119:D119"/>
    <mergeCell ref="B120:D120"/>
    <mergeCell ref="B121:D121"/>
    <mergeCell ref="B122:D122"/>
    <mergeCell ref="B123:D123"/>
    <mergeCell ref="B112:D112"/>
  </mergeCells>
  <phoneticPr fontId="0" type="noConversion"/>
  <printOptions horizontalCentered="1" gridLinesSet="0"/>
  <pageMargins left="0.25" right="0.25" top="0.51" bottom="0.51" header="0.5" footer="0.5"/>
  <pageSetup scale="86" orientation="landscape" horizontalDpi="300" verticalDpi="300" r:id="rId1"/>
  <headerFooter alignWithMargins="0"/>
  <rowBreaks count="3" manualBreakCount="3">
    <brk id="38" max="16383" man="1"/>
    <brk id="74" max="16383" man="1"/>
    <brk id="10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SP02-03</vt:lpstr>
      <vt:lpstr>Given SP02-03</vt:lpstr>
      <vt:lpstr>SP02-04</vt:lpstr>
      <vt:lpstr>Given P02-04</vt:lpstr>
      <vt:lpstr>SP02-06</vt:lpstr>
      <vt:lpstr>Given P02-06</vt:lpstr>
      <vt:lpstr>SP02-09</vt:lpstr>
      <vt:lpstr>Given SP02-09</vt:lpstr>
      <vt:lpstr>SP02-13</vt:lpstr>
      <vt:lpstr>Given P02-13</vt:lpstr>
      <vt:lpstr>'SP02-04'!Print_Area</vt:lpstr>
      <vt:lpstr>'SP02-04'!Print_Titles</vt:lpstr>
      <vt:lpstr>'SP02-06'!Print_Titles</vt:lpstr>
      <vt:lpstr>'SP02-09'!Print_Titles</vt:lpstr>
      <vt:lpstr>'SP02-13'!Print_Titles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Jack Terry</cp:lastModifiedBy>
  <cp:lastPrinted>2012-01-17T01:43:13Z</cp:lastPrinted>
  <dcterms:created xsi:type="dcterms:W3CDTF">1999-11-30T21:39:12Z</dcterms:created>
  <dcterms:modified xsi:type="dcterms:W3CDTF">2019-01-07T20:21:41Z</dcterms:modified>
</cp:coreProperties>
</file>